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195" windowWidth="18225" windowHeight="9990" tabRatio="763" activeTab="0"/>
  </bookViews>
  <sheets>
    <sheet name="0 - Summary " sheetId="1" r:id="rId1"/>
    <sheet name="1 - Aggregate information" sheetId="2" r:id="rId2"/>
    <sheet name="2 - Capital composition" sheetId="3" r:id="rId3"/>
    <sheet name="3 - Mitigating measures" sheetId="4" r:id="rId4"/>
    <sheet name="4 - EADs" sheetId="5" r:id="rId5"/>
    <sheet name="5 - Sovereign exposures" sheetId="6" r:id="rId6"/>
  </sheets>
  <externalReferences>
    <externalReference r:id="rId9"/>
    <externalReference r:id="rId10"/>
  </externalReferences>
  <definedNames>
    <definedName name="Basel">'[1]Parameters'!$C$32:$C$33</definedName>
    <definedName name="_xlnm.Print_Area" localSheetId="4">'4 - EADs'!$A$1:$N$59</definedName>
    <definedName name="_xlnm.Print_Titles" localSheetId="5">'5 - Sovereign exposures'!$A:$B,'5 - Sovereign exposures'!$7:$9</definedName>
    <definedName name="YesNoBasel2">'[2]Parameters'!#REF!</definedName>
  </definedNames>
  <calcPr fullCalcOnLoad="1"/>
</workbook>
</file>

<file path=xl/sharedStrings.xml><?xml version="1.0" encoding="utf-8"?>
<sst xmlns="http://schemas.openxmlformats.org/spreadsheetml/2006/main" count="646" uniqueCount="312">
  <si>
    <t>December 2010</t>
  </si>
  <si>
    <t>% RWA</t>
  </si>
  <si>
    <t>Situation at December 2010</t>
  </si>
  <si>
    <t>References to COREP reporting</t>
  </si>
  <si>
    <t>COREP CA 1.1 - hybrid instruments and government support measures other than ordinary shares</t>
  </si>
  <si>
    <t>Of which: (+) eligible capital and reserves</t>
  </si>
  <si>
    <t>COREP CA 1.1.1 + COREP line 1.1.2.1</t>
  </si>
  <si>
    <t>Of which: (-) intangibles assets (including goodwill)</t>
  </si>
  <si>
    <t>Net amount included in T1 own funds (COREP line 1.1.5.1)</t>
  </si>
  <si>
    <t>Prudential filters for regulatory capital (COREP line 1.1.2.6.06)</t>
  </si>
  <si>
    <t>B) Deductions from common equity (Elements deducted from original own funds) (-)</t>
  </si>
  <si>
    <t>COREP CA 1.3.T1* (negative amount)</t>
  </si>
  <si>
    <t>Of which: (-) deductions of participations and subordinated claims</t>
  </si>
  <si>
    <t>Total of items as defined by Article 57 (l), (m), (n) (o) and (p) of Directive 2006/48/EC and deducted from original own funds (COREP lines from 1.3.1 to 1.3.5 included in line 1.3.T1*)</t>
  </si>
  <si>
    <t>Of which: (-) securitisation exposures not included in RWA</t>
  </si>
  <si>
    <t>COREP line 1.3.7 included in line 1.3.T1*</t>
  </si>
  <si>
    <t>Of which: (-) IRB provision shortfall and IRB equity expected loss amounts (before tax)</t>
  </si>
  <si>
    <t>As defined by Article 57 (q) of Directive 2006/48/EC (COREP line 1.3.8 included in 1.3.T1*)</t>
  </si>
  <si>
    <t>C) Common equity (A+B)</t>
  </si>
  <si>
    <t>Of which: ordinary shares subscribed by government</t>
  </si>
  <si>
    <t>Paid up ordinary shares subscribed by government</t>
  </si>
  <si>
    <t>D) Other Existing government support measures (+)</t>
  </si>
  <si>
    <t>E) Core Tier 1 including existing government support measures (C+D)</t>
  </si>
  <si>
    <t>Common equity + Existing government support measures included in T1 other than ordinary shares</t>
  </si>
  <si>
    <t>Difference from benchmark capital threshold (CT1 5%)</t>
  </si>
  <si>
    <t>Core tier 1 including government support measures - (RWA*5%)</t>
  </si>
  <si>
    <t>F) Hybrid instruments not subscribed by government</t>
  </si>
  <si>
    <t>Net amount included in T1 own funds  (COREP line 1.1.4.1a + COREP lines from 1.1.2.2***01 to 1.1.2.2***05 + COREP line 1.1.5.2a (negative amount)) not subscribed by government</t>
  </si>
  <si>
    <t>Tier 1 Capital (E+F) (Total original own funds for general solvency purposes)</t>
  </si>
  <si>
    <t>COREP CA 1.4 = COREP CA 1.1 + COREP CA 1.3.T1* (negative amount)</t>
  </si>
  <si>
    <t>Tier 2 Capital (Total additional own funds for general solvency purposes)</t>
  </si>
  <si>
    <t>COREP CA 1.5</t>
  </si>
  <si>
    <t>Tier 3 Capital (Total additional own funds specific to cover market risks)</t>
  </si>
  <si>
    <t>COREP CA 1.6</t>
  </si>
  <si>
    <t>Total Capital (Total own funds for solvency purposes)</t>
  </si>
  <si>
    <t>COREP CA 1</t>
  </si>
  <si>
    <t>Memorandum items</t>
  </si>
  <si>
    <t>Total of items as defined by Article 57 (l), (m), (n) (o) and (p) of Directive 2006/48/EC not deducted for the computation of original own funds</t>
  </si>
  <si>
    <t>Total of items as defined by Article 57 (r) of Directive 2006/48/EC not deducted for the computation of original own funds</t>
  </si>
  <si>
    <t>As referred to in paragraph 69 of BCBS publication dated December 2010 : “Basel 3 – a global regulatory framework for more resilient banks and banking systems”</t>
  </si>
  <si>
    <t>Gross amount of minority interests as defined by Article 65 1. (a) of Directive 2006/48/EC</t>
  </si>
  <si>
    <t>COREP line 1.1.2.6</t>
  </si>
  <si>
    <t xml:space="preserve">Amount </t>
  </si>
  <si>
    <t>Maturity</t>
  </si>
  <si>
    <t>Loss absorbency in going concern</t>
  </si>
  <si>
    <t>Flexibility of payments (capacity to suspend the payments)</t>
  </si>
  <si>
    <t>Permanence (Undated and without incentive to redeem)</t>
  </si>
  <si>
    <t>Conversion clause (where appropriate)</t>
  </si>
  <si>
    <t>Nature of conversion</t>
  </si>
  <si>
    <t>Date of conversion</t>
  </si>
  <si>
    <t>Triggers</t>
  </si>
  <si>
    <t>Conversion in common equity</t>
  </si>
  <si>
    <t>(Yes/No)</t>
  </si>
  <si>
    <t>(mandatory/ discretionary)</t>
  </si>
  <si>
    <t>(at any time/from a specific date: dd/mm/yy)</t>
  </si>
  <si>
    <t>(description of the triggers)</t>
  </si>
  <si>
    <t>1) Denomination of the instrument</t>
  </si>
  <si>
    <t>2)</t>
  </si>
  <si>
    <t>Narrative description</t>
  </si>
  <si>
    <t xml:space="preserve">1) </t>
  </si>
  <si>
    <t>Net interest income</t>
  </si>
  <si>
    <t>Institutions</t>
  </si>
  <si>
    <t>Commercial Real Estate</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</si>
  <si>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</si>
  <si>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</si>
  <si>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</si>
  <si>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</si>
  <si>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</si>
  <si>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</si>
  <si>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</si>
  <si>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</si>
  <si>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</si>
  <si>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</si>
  <si>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</si>
  <si>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</si>
  <si>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</si>
  <si>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</si>
  <si>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</si>
  <si>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</si>
  <si>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</si>
  <si>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</si>
  <si>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</si>
  <si>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</si>
  <si>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</si>
  <si>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</si>
  <si>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</si>
  <si>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</si>
  <si>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</si>
  <si>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</si>
  <si>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</si>
  <si>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Norway</t>
  </si>
  <si>
    <t>Japan</t>
  </si>
  <si>
    <t>of which: loans and advances</t>
  </si>
  <si>
    <t>of which: AFS banking book</t>
  </si>
  <si>
    <t>of which: FVO (designated at fair value through profit&amp;loss) banking book</t>
  </si>
  <si>
    <t>Iceland</t>
  </si>
  <si>
    <t>Liechtenstein</t>
  </si>
  <si>
    <t>Notes and definitions</t>
  </si>
  <si>
    <t>15Y</t>
  </si>
  <si>
    <t>10Y</t>
  </si>
  <si>
    <t>5Y</t>
  </si>
  <si>
    <t>3Y</t>
  </si>
  <si>
    <t>2Y</t>
  </si>
  <si>
    <t>1Y</t>
  </si>
  <si>
    <t>3M</t>
  </si>
  <si>
    <t>Additional information</t>
  </si>
  <si>
    <t>of which valuation losses due to sovereign shock</t>
  </si>
  <si>
    <t>Operating profit before impairments</t>
  </si>
  <si>
    <r>
      <t xml:space="preserve">A) Common equity before deductions (Original own funds </t>
    </r>
    <r>
      <rPr>
        <b/>
        <u val="single"/>
        <sz val="10"/>
        <rFont val="Arial"/>
        <family val="2"/>
      </rPr>
      <t>without hybrid instruments and government support measures other than ordinary shares</t>
    </r>
    <r>
      <rPr>
        <b/>
        <sz val="10"/>
        <rFont val="Arial"/>
        <family val="2"/>
      </rPr>
      <t>) (+)</t>
    </r>
  </si>
  <si>
    <r>
      <t xml:space="preserve">Amount of holdings, participations and subordinated claims in credit, financial and insurance institutions </t>
    </r>
    <r>
      <rPr>
        <u val="single"/>
        <sz val="10"/>
        <rFont val="Arial"/>
        <family val="2"/>
      </rPr>
      <t>not deducted for the computation of core tier 1</t>
    </r>
    <r>
      <rPr>
        <sz val="10"/>
        <rFont val="Arial"/>
        <family val="2"/>
      </rPr>
      <t xml:space="preserve"> but deducted for the computation of total own funds</t>
    </r>
  </si>
  <si>
    <r>
      <t xml:space="preserve">Amount of securitisation exposures not included in RWA and </t>
    </r>
    <r>
      <rPr>
        <u val="single"/>
        <sz val="10"/>
        <rFont val="Arial"/>
        <family val="2"/>
      </rPr>
      <t xml:space="preserve">not deducted for the computation of core tier 1 </t>
    </r>
    <r>
      <rPr>
        <sz val="10"/>
        <rFont val="Arial"/>
        <family val="2"/>
      </rPr>
      <t>but deducted for the computation of total own funds</t>
    </r>
  </si>
  <si>
    <t>Results of the 2011 EBA EU-wide stress test: Composition of capital as of 31 December 2010</t>
  </si>
  <si>
    <t>Non-defaulted exposures</t>
  </si>
  <si>
    <t>of which Residential mortgages</t>
  </si>
  <si>
    <t>of which Revolving</t>
  </si>
  <si>
    <t>of which SME</t>
  </si>
  <si>
    <t>Common equity according to EBA definition</t>
  </si>
  <si>
    <t>of which ordinary shares subscribed by government</t>
  </si>
  <si>
    <t>Additional capital needed to reach a 5 % Core Tier 1 capital benchmark</t>
  </si>
  <si>
    <t>of which stock of provisions for non-defaulted assets</t>
  </si>
  <si>
    <t>of which stock of provisions for defaulted assets</t>
  </si>
  <si>
    <t>of which distributed as dividends</t>
  </si>
  <si>
    <t>Other existing subscribed government capital (before 31 December 2010)</t>
  </si>
  <si>
    <t>Net position at fair values (Derivatives with positive fair value + Derivatives with negative fair value)</t>
  </si>
  <si>
    <t>INDIRECT SOVEREIGN EXPOSURES IN THE TRADING BOOK</t>
  </si>
  <si>
    <t>Operating profit after impairments and other losses from the stress</t>
  </si>
  <si>
    <t>Baseline scenario</t>
  </si>
  <si>
    <t>Adverse scenario</t>
  </si>
  <si>
    <t>Capital adequacy</t>
  </si>
  <si>
    <t>Profit and losses</t>
  </si>
  <si>
    <t>Risk weighted assets (full static balance sheet assumption)</t>
  </si>
  <si>
    <t>Core Tier 1 Capital (full static balance sheet assumption)</t>
  </si>
  <si>
    <t>Core Tier 1 capital after government support, capital raisings and effects of restructuring plans fully committed by 30 April 2011</t>
  </si>
  <si>
    <t>Tier 1 capital after government support, capital raisings and effects of restructuring plans fully committed by 30 April 2011</t>
  </si>
  <si>
    <t>Total regulatory capital after government support, capital raisings and effects of restructuring plans fully committed by 30 April 2011</t>
  </si>
  <si>
    <t>1)</t>
  </si>
  <si>
    <t>Risk weighted assets after the effects of mandatory restructuring plans publicly announced and fully committed before 31 December 2010</t>
  </si>
  <si>
    <t>Core Tier 1 capital after the effects of mandatory restructuring plans publicly announced and fully committed before 31 December 2010</t>
  </si>
  <si>
    <t>Risk weighted assets after the effects of mandatory restructuring plans publicly announced and fully committed before 30 April 2011</t>
  </si>
  <si>
    <t>Core Tier 1 capital (full static balance sheet assumption)</t>
  </si>
  <si>
    <t>2 yr cumulative operating profit before impairments</t>
  </si>
  <si>
    <t>Residual Maturity</t>
  </si>
  <si>
    <t>TOTAL EEA 30</t>
  </si>
  <si>
    <t>United States</t>
  </si>
  <si>
    <t>Other non EEA non Emerging countries</t>
  </si>
  <si>
    <t>Asia</t>
  </si>
  <si>
    <t>Middle and South America</t>
  </si>
  <si>
    <t>Eastern Europe non EEA</t>
  </si>
  <si>
    <t>Others</t>
  </si>
  <si>
    <t xml:space="preserve">TOTAL </t>
  </si>
  <si>
    <t>of which RWA in banking book</t>
  </si>
  <si>
    <t>of which RWA in trading book</t>
  </si>
  <si>
    <t>of which other</t>
  </si>
  <si>
    <t>Funding cost (bps)</t>
  </si>
  <si>
    <t>Equity raised between 31 December 2010  and 30 April 2011</t>
  </si>
  <si>
    <t>Equity raisings fully committed (but not paid in) between 31 December 2010 and 30 April 2011</t>
  </si>
  <si>
    <t>Effect of government support publicly announced and fully committed in period from 31 December 2010 to 30 April 2011 on Core Tier 1 capital  (+/-)</t>
  </si>
  <si>
    <t>Trading income</t>
  </si>
  <si>
    <t>of which trading losses from stress scenarios</t>
  </si>
  <si>
    <t>B) Divestments and other management actions taken by 30 April 2011</t>
  </si>
  <si>
    <r>
      <rPr>
        <b/>
        <sz val="10"/>
        <rFont val="Arial"/>
        <family val="2"/>
      </rPr>
      <t xml:space="preserve">(1) </t>
    </r>
    <r>
      <rPr>
        <sz val="10"/>
        <rFont val="Arial"/>
        <family val="2"/>
      </rPr>
      <t>The amount is already included in the computation of the eligible capital and reserves and it is provided separately for information purposes.</t>
    </r>
  </si>
  <si>
    <r>
      <rPr>
        <b/>
        <sz val="10"/>
        <rFont val="Arial"/>
        <family val="2"/>
      </rPr>
      <t>(3)</t>
    </r>
    <r>
      <rPr>
        <sz val="10"/>
        <rFont val="Arial"/>
        <family val="2"/>
      </rPr>
      <t xml:space="preserve"> This item represents the impact in original own funds of valuation differences arising from the application of fair value measurement to certain financial instruments (AFS/FVO) and property assets after the application of prudential filters.</t>
    </r>
  </si>
  <si>
    <t>Risk weighted assets</t>
  </si>
  <si>
    <t>DIRECT SOVEREIGN EXPOSURES IN DERIVATIVES</t>
  </si>
  <si>
    <t>Defaulted exposures (excluding sovereign)</t>
  </si>
  <si>
    <t>Total assets after the effects of mandatory restructuring plans publicly announced and fully committed and equity raised and fully committed by 30 April 2011</t>
  </si>
  <si>
    <t>Outcomes of the adverse scenario at 31 December 2012, including recognised mitigating measures as of 30 April 2011</t>
  </si>
  <si>
    <t>Additional taken or planned mitigating measures</t>
  </si>
  <si>
    <t>Actual results at 31 December 2010</t>
  </si>
  <si>
    <t>Outcomes of the adverse scenario at 31 December 2012, excluding all mitigating actions taken in 2011</t>
  </si>
  <si>
    <t xml:space="preserve">NET DIRECT POSITIONS 
(gross exposures (long) net of cash short position of sovereign debt to other counterparties only where there is maturity matching)
</t>
  </si>
  <si>
    <t>Core Tier 1 Capital</t>
  </si>
  <si>
    <t>of which Retail (excluding commercial real estate)</t>
  </si>
  <si>
    <t>Corporate (excluding commercial real estate)</t>
  </si>
  <si>
    <t>Retail (excluding commercial real estate)</t>
  </si>
  <si>
    <t>Core Tier 1 capital ratio (%)</t>
  </si>
  <si>
    <t>Additional capital needed to reach a 5% Core Tier 1 capital benchmark</t>
  </si>
  <si>
    <t>Core Tier 1 Capital ratio (%)</t>
  </si>
  <si>
    <t>of which Commercial real estate</t>
  </si>
  <si>
    <t>of which Corporate (excluding Commercial real estate)</t>
  </si>
  <si>
    <t>of which Retail (excluding Commercial real estate)</t>
  </si>
  <si>
    <t>Effect of mandatory restructuring plans, publicly announced and fully committed before 31 December 2010 on RWA  (+/-)</t>
  </si>
  <si>
    <t>Effect of mandatory restructuring plans, publicly announced and fully committed before 31 December 2010 on Core Tier 1 capital  (+/-)</t>
  </si>
  <si>
    <t>Effect of mandatory restructuring plans, publicly announced and fully committed in period from 31 December 2010 to 30 April 2011 on RWA  (+/-)</t>
  </si>
  <si>
    <t>Effect of mandatory restructuring plans, publicly announced and fully committed in period from 31 December 2010 to 30 April 2011 on Core Tier 1 capital  (+/-)</t>
  </si>
  <si>
    <t>Use of countercyclical provisions, divestments and other management actions</t>
  </si>
  <si>
    <t>E) Future planned government subscriptions of capital instruments (including hybrids)</t>
  </si>
  <si>
    <t>F) Other (existing and future) instruments recognised as back stop measures by national supervisory authorities (including hybrids)</t>
  </si>
  <si>
    <t>Future capital raisings and other back stop measures</t>
  </si>
  <si>
    <t>B) Divestments and other management actions taken by 30 April 2011, RWA effect (+/-)</t>
  </si>
  <si>
    <t>Risk weighted assets after other mitigating measures (B+C+F)</t>
  </si>
  <si>
    <t>F) Other (existing and future) instruments recognised as appropriate back-stop measures by national supervisory authorities, RWA effect  (+/-)</t>
  </si>
  <si>
    <t>Total</t>
  </si>
  <si>
    <t>Use of provisions and/or other reserves (including release of countercyclical provisions)</t>
  </si>
  <si>
    <t>Divestments and other management actions taken by 30 April 2011</t>
  </si>
  <si>
    <t>C) Other disinvestments and restructuring measures, including also future mandatory restructuring not yet approved with the EU Commission under the EU State Aid rules, RWA effect (+/-)</t>
  </si>
  <si>
    <t>Other disinvestments and restructuring measures, including also future mandatory restructuring not yet approved with the EU Commission under the EU State Aid rules</t>
  </si>
  <si>
    <t>C) Other disinvestments and restructuring measures, including also future mandatory restructuring not yet approved with the EU Commission under the EU State Aid rules</t>
  </si>
  <si>
    <t>Future planned issuances of common equity instruments (private issuances)</t>
  </si>
  <si>
    <t>Future planned government subscriptions of capital instruments (including hybrids)</t>
  </si>
  <si>
    <t>Other (existing and future) instruments recognised as appropriate back-stop measures by national supervisory authorities</t>
  </si>
  <si>
    <t>Effect of mandatory restructuring plans, publicly announced and fully committed in period from 31 December 2010 to 30 April 2011 on Core Tier 1 capital ratio  (percentage points of CT1 ratio)</t>
  </si>
  <si>
    <t>Effect of government support publicly announced and fully committed in period from 31 December 2010 to 30 April 2011 on Core Tier 1 capital ratio (percentage points of CT1 ratio)</t>
  </si>
  <si>
    <t>All effects as compared to regulatory aggregates as reported in Section C</t>
  </si>
  <si>
    <t>Name of the bank:</t>
  </si>
  <si>
    <r>
      <t xml:space="preserve">Of which: (-/+) adjustment to valuation differences in other AFS assets </t>
    </r>
    <r>
      <rPr>
        <b/>
        <vertAlign val="superscript"/>
        <sz val="10"/>
        <rFont val="Arial"/>
        <family val="2"/>
      </rPr>
      <t>(1)</t>
    </r>
  </si>
  <si>
    <r>
      <t xml:space="preserve">Deferred tax assets </t>
    </r>
    <r>
      <rPr>
        <b/>
        <vertAlign val="superscript"/>
        <sz val="10"/>
        <rFont val="Arial"/>
        <family val="2"/>
      </rPr>
      <t>(2)</t>
    </r>
  </si>
  <si>
    <r>
      <t xml:space="preserve">Minority interests (excluding hybrid instruments) </t>
    </r>
    <r>
      <rPr>
        <b/>
        <vertAlign val="superscript"/>
        <sz val="10"/>
        <rFont val="Arial"/>
        <family val="2"/>
      </rPr>
      <t>(2)</t>
    </r>
  </si>
  <si>
    <r>
      <t xml:space="preserve">Valuation differences eligible as original own funds (-/+) </t>
    </r>
    <r>
      <rPr>
        <b/>
        <vertAlign val="superscript"/>
        <sz val="10"/>
        <rFont val="Arial"/>
        <family val="2"/>
      </rPr>
      <t>(3)</t>
    </r>
  </si>
  <si>
    <t>Corporate (excluding Commercial real estate)</t>
  </si>
  <si>
    <t>Retail (excluding Commercial real estate)</t>
  </si>
  <si>
    <t>Commercial real estate</t>
  </si>
  <si>
    <t>of which carried over to capital (retained earnings)</t>
  </si>
  <si>
    <r>
      <rPr>
        <b/>
        <sz val="10"/>
        <rFont val="Arial"/>
        <family val="2"/>
      </rPr>
      <t xml:space="preserve">(2) </t>
    </r>
    <r>
      <rPr>
        <sz val="10"/>
        <rFont val="Arial"/>
        <family val="2"/>
      </rPr>
      <t>According to the Basel 3 framework specific rules apply for the treatment of these items under the Basel 3 framework, no full deduction is required for the computation of common equity.</t>
    </r>
  </si>
  <si>
    <t>%</t>
  </si>
  <si>
    <t>Core Tier 1 Capital ratio</t>
  </si>
  <si>
    <t>Please fill in the table using a separate row for each measure</t>
  </si>
  <si>
    <t>D) Future planned issuances of common equity instruments (private issuances)</t>
  </si>
  <si>
    <t>Notes</t>
  </si>
  <si>
    <t>Country/Region</t>
  </si>
  <si>
    <t>percentage points contributing to capital ratio</t>
  </si>
  <si>
    <t>F1) Other (existing and future) instruments recognised as appropriate back-stop measures by national supervisory authorities, capital ratio effect  (+/-)</t>
  </si>
  <si>
    <t>Capital after other mitigating measures  (A+B1+C1+D+E+F1)</t>
  </si>
  <si>
    <t>Impairment losses on financial and non-financial assets in the banking book</t>
  </si>
  <si>
    <t>2 yr cumulative impairment losses on financial and non-financial assets in the banking book</t>
  </si>
  <si>
    <r>
      <t xml:space="preserve">Results of the 2011 EBA EU-wide stress test: Summary </t>
    </r>
    <r>
      <rPr>
        <b/>
        <vertAlign val="superscript"/>
        <sz val="14"/>
        <color indexed="8"/>
        <rFont val="Arial"/>
        <family val="2"/>
      </rPr>
      <t>(1-3)</t>
    </r>
  </si>
  <si>
    <r>
      <t xml:space="preserve">Risk weighted assets </t>
    </r>
    <r>
      <rPr>
        <b/>
        <vertAlign val="superscript"/>
        <sz val="10"/>
        <color indexed="8"/>
        <rFont val="Arial"/>
        <family val="2"/>
      </rPr>
      <t>(4)</t>
    </r>
  </si>
  <si>
    <r>
      <t xml:space="preserve">Core Tier 1 capital </t>
    </r>
    <r>
      <rPr>
        <b/>
        <vertAlign val="superscript"/>
        <sz val="10"/>
        <color indexed="8"/>
        <rFont val="Arial"/>
        <family val="2"/>
      </rPr>
      <t>(4)</t>
    </r>
  </si>
  <si>
    <r>
      <t xml:space="preserve">Core Tier 1 capital ratio, % </t>
    </r>
    <r>
      <rPr>
        <b/>
        <vertAlign val="superscript"/>
        <sz val="10"/>
        <color indexed="8"/>
        <rFont val="Arial"/>
        <family val="2"/>
      </rPr>
      <t>(4)</t>
    </r>
  </si>
  <si>
    <r>
      <t xml:space="preserve">Effects from the recognised mitigating measures put in place until 30 April 2011 </t>
    </r>
    <r>
      <rPr>
        <b/>
        <vertAlign val="superscript"/>
        <sz val="10"/>
        <color indexed="8"/>
        <rFont val="Arial"/>
        <family val="2"/>
      </rPr>
      <t>(5)</t>
    </r>
  </si>
  <si>
    <r>
      <t xml:space="preserve">Supervisory recognised capital ratio after all current and future mitigating actions as of 31 December 2012, % </t>
    </r>
    <r>
      <rPr>
        <b/>
        <vertAlign val="superscript"/>
        <sz val="10"/>
        <color indexed="8"/>
        <rFont val="Arial"/>
        <family val="2"/>
      </rPr>
      <t>(6)</t>
    </r>
  </si>
  <si>
    <r>
      <rPr>
        <b/>
        <sz val="10"/>
        <color indexed="8"/>
        <rFont val="Arial"/>
        <family val="2"/>
      </rPr>
      <t xml:space="preserve">(2) </t>
    </r>
    <r>
      <rPr>
        <sz val="10"/>
        <color indexed="8"/>
        <rFont val="Arial"/>
        <family val="2"/>
      </rPr>
      <t>All capital elements and ratios are presented in accordance with the EBA definition of Core Tier 1 capital set up for the purposes of the EU-wide stress test, and therefore may differ from the definitions used by national supervisory authorities and/or reported by institutions in public disclosures.</t>
    </r>
  </si>
  <si>
    <r>
      <rPr>
        <b/>
        <sz val="10"/>
        <color indexed="8"/>
        <rFont val="Arial"/>
        <family val="2"/>
      </rPr>
      <t xml:space="preserve">(3) </t>
    </r>
    <r>
      <rPr>
        <sz val="10"/>
        <color indexed="8"/>
        <rFont val="Arial"/>
        <family val="2"/>
      </rPr>
      <t>Neither baseline scenario nor the adverse scenario and results of the stress test should in any way be construed as a bank's forecast or directly compared to bank's other published information.</t>
    </r>
  </si>
  <si>
    <r>
      <rPr>
        <b/>
        <sz val="10"/>
        <color indexed="8"/>
        <rFont val="Arial"/>
        <family val="2"/>
      </rPr>
      <t>(4)</t>
    </r>
    <r>
      <rPr>
        <sz val="10"/>
        <color indexed="8"/>
        <rFont val="Arial"/>
        <family val="2"/>
      </rPr>
      <t xml:space="preserve"> Full static balance sheet assumption excluding any mitigating management actions, mandatory restructuring or capital raisings post 31 December 2010 (all government support measures and capital raisings fully paid in before 31 December 2010 are included).</t>
    </r>
  </si>
  <si>
    <r>
      <rPr>
        <b/>
        <sz val="10"/>
        <color indexed="8"/>
        <rFont val="Arial"/>
        <family val="2"/>
      </rPr>
      <t>(5)</t>
    </r>
    <r>
      <rPr>
        <sz val="10"/>
        <color indexed="8"/>
        <rFont val="Arial"/>
        <family val="2"/>
      </rPr>
      <t xml:space="preserve"> Effects of capital raisings, government support and mandatory restructuring plans publicly announced and fully committed in period from 31 December 2010 to 30 April 2011, which are incorporated in the Core Tier 1 capital ratio reported as the outcome of the stress test.</t>
    </r>
  </si>
  <si>
    <r>
      <rPr>
        <b/>
        <sz val="10"/>
        <color indexed="8"/>
        <rFont val="Arial"/>
        <family val="2"/>
      </rPr>
      <t xml:space="preserve">(6) </t>
    </r>
    <r>
      <rPr>
        <sz val="10"/>
        <color indexed="8"/>
        <rFont val="Arial"/>
        <family val="2"/>
      </rPr>
      <t>The supervisory recognised capital ratio computed on the basis of additional mitigating measures  presented in this section. The ratio is based primarily on the EBA definition, but may include other mitigating measures not recognised by the EBA methodology as having impacts in the Core Tier 1 capital, but which are considered by the national supervisory authorities as appropriate mitigating measures for the stressed conditions. Where applicable, such measures are explained in the additional announcements issued by banks/national supervisory authorities. Details of all mitigating measures are presented in the worksheet "3 - Mitigating measures).</t>
    </r>
  </si>
  <si>
    <r>
      <t xml:space="preserve">Results of the 2011 EBA EU-wide stress test: Aggregate information and evolution of capital </t>
    </r>
    <r>
      <rPr>
        <b/>
        <vertAlign val="superscript"/>
        <sz val="14"/>
        <color indexed="8"/>
        <rFont val="Arial"/>
        <family val="2"/>
      </rPr>
      <t>(1-4)</t>
    </r>
  </si>
  <si>
    <r>
      <rPr>
        <b/>
        <sz val="10"/>
        <color indexed="8"/>
        <rFont val="Arial"/>
        <family val="2"/>
      </rPr>
      <t>A.</t>
    </r>
    <r>
      <rPr>
        <sz val="10"/>
        <color indexed="8"/>
        <rFont val="Arial"/>
        <family val="2"/>
      </rPr>
      <t xml:space="preserve"> Results of the stress test based on the </t>
    </r>
    <r>
      <rPr>
        <b/>
        <sz val="10"/>
        <color indexed="8"/>
        <rFont val="Arial"/>
        <family val="2"/>
      </rPr>
      <t xml:space="preserve">full static balance sheet assumption </t>
    </r>
    <r>
      <rPr>
        <sz val="10"/>
        <color indexed="8"/>
        <rFont val="Arial"/>
        <family val="2"/>
      </rPr>
      <t>without any mitigating actions, mandatory restructuring or capital raisings post 31 December 2010 (all government support measures fully paid in before 31 December 2010 are included)</t>
    </r>
  </si>
  <si>
    <r>
      <t xml:space="preserve">B. Results of the stress test recognising capital issuance and mandatory restructuring plans publicly announced and fully committed before </t>
    </r>
    <r>
      <rPr>
        <b/>
        <u val="single"/>
        <sz val="10"/>
        <color indexed="8"/>
        <rFont val="Arial"/>
        <family val="2"/>
      </rPr>
      <t>31 December 2010</t>
    </r>
  </si>
  <si>
    <r>
      <t xml:space="preserve">C. Results of the stress test recognising capital issuance and mandatory restructuring plans publicly announced and fully committed before </t>
    </r>
    <r>
      <rPr>
        <b/>
        <u val="single"/>
        <sz val="10"/>
        <color indexed="8"/>
        <rFont val="Arial"/>
        <family val="2"/>
      </rPr>
      <t>30 April 2011</t>
    </r>
    <r>
      <rPr>
        <b/>
        <sz val="10"/>
        <color indexed="8"/>
        <rFont val="Arial"/>
        <family val="2"/>
      </rPr>
      <t xml:space="preserve"> </t>
    </r>
  </si>
  <si>
    <r>
      <t xml:space="preserve">Other operating income </t>
    </r>
    <r>
      <rPr>
        <vertAlign val="superscript"/>
        <sz val="10"/>
        <color indexed="8"/>
        <rFont val="Arial"/>
        <family val="2"/>
      </rPr>
      <t>(5)</t>
    </r>
  </si>
  <si>
    <r>
      <t xml:space="preserve">Impairments on financial and non-financial assets in the banking book </t>
    </r>
    <r>
      <rPr>
        <b/>
        <i/>
        <vertAlign val="superscript"/>
        <sz val="10"/>
        <color indexed="8"/>
        <rFont val="Arial"/>
        <family val="2"/>
      </rPr>
      <t>(6)</t>
    </r>
  </si>
  <si>
    <r>
      <t xml:space="preserve">Other income </t>
    </r>
    <r>
      <rPr>
        <b/>
        <vertAlign val="superscript"/>
        <sz val="10"/>
        <color indexed="8"/>
        <rFont val="Arial"/>
        <family val="2"/>
      </rPr>
      <t>(5,6)</t>
    </r>
  </si>
  <si>
    <r>
      <t xml:space="preserve">Deferred Tax Assets </t>
    </r>
    <r>
      <rPr>
        <b/>
        <vertAlign val="superscript"/>
        <sz val="10"/>
        <color indexed="8"/>
        <rFont val="Arial"/>
        <family val="2"/>
      </rPr>
      <t>(8)</t>
    </r>
  </si>
  <si>
    <r>
      <t xml:space="preserve">Stock of provisions </t>
    </r>
    <r>
      <rPr>
        <b/>
        <vertAlign val="superscript"/>
        <sz val="10"/>
        <color indexed="8"/>
        <rFont val="Arial"/>
        <family val="2"/>
      </rPr>
      <t>(9)</t>
    </r>
  </si>
  <si>
    <r>
      <t xml:space="preserve">of which Sovereigns </t>
    </r>
    <r>
      <rPr>
        <vertAlign val="superscript"/>
        <sz val="10"/>
        <color indexed="8"/>
        <rFont val="Arial"/>
        <family val="2"/>
      </rPr>
      <t>(10)</t>
    </r>
  </si>
  <si>
    <r>
      <t xml:space="preserve">of which Institutions </t>
    </r>
    <r>
      <rPr>
        <vertAlign val="superscript"/>
        <sz val="10"/>
        <color indexed="8"/>
        <rFont val="Arial"/>
        <family val="2"/>
      </rPr>
      <t>(10)</t>
    </r>
  </si>
  <si>
    <r>
      <t>of which Commercial real estate</t>
    </r>
    <r>
      <rPr>
        <vertAlign val="superscript"/>
        <sz val="10"/>
        <color indexed="8"/>
        <rFont val="Arial"/>
        <family val="2"/>
      </rPr>
      <t xml:space="preserve"> </t>
    </r>
    <r>
      <rPr>
        <b/>
        <vertAlign val="superscript"/>
        <sz val="10"/>
        <color indexed="8"/>
        <rFont val="Arial"/>
        <family val="2"/>
      </rPr>
      <t>(11)</t>
    </r>
  </si>
  <si>
    <r>
      <t xml:space="preserve">Coverage ratio (%) </t>
    </r>
    <r>
      <rPr>
        <b/>
        <vertAlign val="superscript"/>
        <sz val="10"/>
        <color indexed="8"/>
        <rFont val="Arial"/>
        <family val="2"/>
      </rPr>
      <t>(12)</t>
    </r>
  </si>
  <si>
    <r>
      <t xml:space="preserve">Loss rates (%) </t>
    </r>
    <r>
      <rPr>
        <b/>
        <vertAlign val="superscript"/>
        <sz val="10"/>
        <color indexed="8"/>
        <rFont val="Arial"/>
        <family val="2"/>
      </rPr>
      <t>(13)</t>
    </r>
  </si>
  <si>
    <r>
      <t xml:space="preserve">A) Use of provisions and/or other reserves (including release of countercyclical provisions), capital ratio effect </t>
    </r>
    <r>
      <rPr>
        <b/>
        <vertAlign val="superscript"/>
        <sz val="10"/>
        <color indexed="8"/>
        <rFont val="Arial"/>
        <family val="2"/>
      </rPr>
      <t>(6)</t>
    </r>
  </si>
  <si>
    <t>B1) Divestments and other business decisions taken by 30 April 2011, capital ratio effect (+/-)</t>
  </si>
  <si>
    <t>C1) Other disinvestments and restructuring measures, including also future mandatory restructuring not yet approved with the EU Commission under the EU State Aid rules, capital ratio effect (+/-)</t>
  </si>
  <si>
    <t>D) Future planned issuances of common equity instruments (private issuances), capital ratio effect</t>
  </si>
  <si>
    <t>E) Future planned government subscriptions of capital instruments (including hybrids), capital ratio effect</t>
  </si>
  <si>
    <r>
      <t>Supervisory recognised capital ratio (%)</t>
    </r>
    <r>
      <rPr>
        <b/>
        <i/>
        <vertAlign val="superscript"/>
        <sz val="10"/>
        <color indexed="8"/>
        <rFont val="Arial"/>
        <family val="2"/>
      </rPr>
      <t>(15)</t>
    </r>
  </si>
  <si>
    <r>
      <rPr>
        <b/>
        <sz val="10"/>
        <color indexed="8"/>
        <rFont val="Arial"/>
        <family val="2"/>
      </rPr>
      <t>(4)</t>
    </r>
    <r>
      <rPr>
        <sz val="10"/>
        <color indexed="8"/>
        <rFont val="Arial"/>
        <family val="2"/>
      </rPr>
      <t xml:space="preserve"> Regulatory transitional floors are applied where binding. RWA for credit risk have been calculated in accordance with the EBA methodology assuming an additional floor imposed at a level of RWA, before regulatory transitional floors, for December 2010 for both IRB and STA portfolios.</t>
    </r>
  </si>
  <si>
    <r>
      <rPr>
        <b/>
        <sz val="10"/>
        <color indexed="8"/>
        <rFont val="Arial"/>
        <family val="2"/>
      </rPr>
      <t>(6)</t>
    </r>
    <r>
      <rPr>
        <sz val="10"/>
        <color indexed="8"/>
        <rFont val="Arial"/>
        <family val="2"/>
      </rPr>
      <t xml:space="preserve"> If under the national legislation, the release of countercyclical provisions and/or other similar reserves is allowed, this figure for 2010 could be included  either in rows "Impairments on financial assets in the banking book" or "Other income" for 2010, whereas under the EU-wide stress test methodology such release for 2011-2012 should be reported in Section D as other mitigating measures.</t>
    </r>
  </si>
  <si>
    <r>
      <rPr>
        <b/>
        <sz val="10"/>
        <color indexed="8"/>
        <rFont val="Arial"/>
        <family val="2"/>
      </rPr>
      <t xml:space="preserve">(7) </t>
    </r>
    <r>
      <rPr>
        <sz val="10"/>
        <color indexed="8"/>
        <rFont val="Arial"/>
        <family val="2"/>
      </rPr>
      <t>Net profit includes profit attributable to minority interests.</t>
    </r>
  </si>
  <si>
    <r>
      <rPr>
        <b/>
        <sz val="10"/>
        <color indexed="8"/>
        <rFont val="Arial"/>
        <family val="2"/>
      </rPr>
      <t>(8)</t>
    </r>
    <r>
      <rPr>
        <sz val="10"/>
        <color indexed="8"/>
        <rFont val="Arial"/>
        <family val="2"/>
      </rPr>
      <t xml:space="preserve"> Deferred tax assets as referred to in paragraph 69 of BCBS publication dated December 2010 : “Basel 3 – a global regulatory framework for more resilient banks and banking systems”.</t>
    </r>
  </si>
  <si>
    <r>
      <rPr>
        <b/>
        <sz val="10"/>
        <color indexed="8"/>
        <rFont val="Arial"/>
        <family val="2"/>
      </rPr>
      <t>(9)</t>
    </r>
    <r>
      <rPr>
        <sz val="10"/>
        <color indexed="8"/>
        <rFont val="Arial"/>
        <family val="2"/>
      </rPr>
      <t xml:space="preserve"> Stock of provisions  includes collective and specific provisions as well as countercyclical provisions, in the jurisdictions, where required by the national legislation.</t>
    </r>
  </si>
  <si>
    <r>
      <rPr>
        <b/>
        <sz val="10"/>
        <color indexed="8"/>
        <rFont val="Arial"/>
        <family val="2"/>
      </rPr>
      <t>(10)</t>
    </r>
    <r>
      <rPr>
        <sz val="10"/>
        <color indexed="8"/>
        <rFont val="Arial"/>
        <family val="2"/>
      </rPr>
      <t xml:space="preserve"> Provisions for non-defaulted exposures to sovereigns and financial institutions have been computed taking into account benchmark risk parameters (PDs and LGDs) provided by the EBA and referring to external credit ratings and assuming hypothetical scenario of rating agency downgrades of sovereigns.</t>
    </r>
  </si>
  <si>
    <r>
      <rPr>
        <b/>
        <sz val="10"/>
        <color indexed="8"/>
        <rFont val="Arial"/>
        <family val="2"/>
      </rPr>
      <t>(11)</t>
    </r>
    <r>
      <rPr>
        <sz val="10"/>
        <color indexed="8"/>
        <rFont val="Arial"/>
        <family val="2"/>
      </rPr>
      <t xml:space="preserve"> For definition of commercial real estate please refer to footnote (5) in the worksheet "4 - EADs".</t>
    </r>
  </si>
  <si>
    <r>
      <rPr>
        <b/>
        <sz val="10"/>
        <color indexed="8"/>
        <rFont val="Arial"/>
        <family val="2"/>
      </rPr>
      <t xml:space="preserve">(12) </t>
    </r>
    <r>
      <rPr>
        <sz val="10"/>
        <color indexed="8"/>
        <rFont val="Arial"/>
        <family val="2"/>
      </rPr>
      <t>Coverage ratio = stock of provisions on defaulted assets / stock of defaulted assets expressed in EAD for the specific portfolio.</t>
    </r>
  </si>
  <si>
    <r>
      <rPr>
        <b/>
        <sz val="10"/>
        <color indexed="8"/>
        <rFont val="Arial"/>
        <family val="2"/>
      </rPr>
      <t xml:space="preserve">(13) </t>
    </r>
    <r>
      <rPr>
        <sz val="10"/>
        <color indexed="8"/>
        <rFont val="Arial"/>
        <family val="2"/>
      </rPr>
      <t>Loss rate = total impairment flow (specific and collective impairment flow) for a year / total EAD for the specific portfolio (including defaulted and non-defaulted assets but excluding securitisation and counterparty credit risk exposures).</t>
    </r>
  </si>
  <si>
    <r>
      <rPr>
        <b/>
        <sz val="10"/>
        <color indexed="8"/>
        <rFont val="Arial"/>
        <family val="2"/>
      </rPr>
      <t>(14)</t>
    </r>
    <r>
      <rPr>
        <sz val="10"/>
        <color indexed="8"/>
        <rFont val="Arial"/>
        <family val="2"/>
      </rPr>
      <t xml:space="preserve"> All elements are be reported net of tax effects.</t>
    </r>
  </si>
  <si>
    <r>
      <rPr>
        <b/>
        <sz val="10"/>
        <color indexed="8"/>
        <rFont val="Arial"/>
        <family val="2"/>
      </rPr>
      <t xml:space="preserve">(15) </t>
    </r>
    <r>
      <rPr>
        <sz val="10"/>
        <color indexed="8"/>
        <rFont val="Arial"/>
        <family val="2"/>
      </rPr>
      <t>The supervisory recognised capital ratio computed on the basis of additional mitigating measures  presented in this section. The ratio is based primarily on the EBA definition, but may include other mitigating measures not recognised by the EBA methodology as having impacts in the Core Tier 1 capital, but which are considered by the national supervisory authorities as appropriate mitigating measures for the stressed conditions. Where applicable, such measures are explained in the additional announcements issued by banks/national supervisory authorities. Details of all mitigating measures are presented in the worksheet "3 - Mitigating measures).</t>
    </r>
  </si>
  <si>
    <r>
      <t xml:space="preserve">Results of the 2011 EBA EU-wide stress test: Overview of mitigating measures </t>
    </r>
    <r>
      <rPr>
        <b/>
        <vertAlign val="superscript"/>
        <sz val="14"/>
        <color indexed="8"/>
        <rFont val="Arial"/>
        <family val="2"/>
      </rPr>
      <t>(1-2)</t>
    </r>
  </si>
  <si>
    <r>
      <t xml:space="preserve">Date of completion </t>
    </r>
    <r>
      <rPr>
        <sz val="10"/>
        <color indexed="8"/>
        <rFont val="Arial"/>
        <family val="2"/>
      </rPr>
      <t xml:space="preserve"> (actual or planned for future issuances)</t>
    </r>
  </si>
  <si>
    <r>
      <t xml:space="preserve">A) Use of provisions and/or other reserves </t>
    </r>
    <r>
      <rPr>
        <sz val="10"/>
        <color indexed="8"/>
        <rFont val="Arial"/>
        <family val="2"/>
      </rPr>
      <t xml:space="preserve">(including release of countercyclical provisions), </t>
    </r>
    <r>
      <rPr>
        <b/>
        <vertAlign val="superscript"/>
        <sz val="10"/>
        <color indexed="8"/>
        <rFont val="Arial"/>
        <family val="2"/>
      </rPr>
      <t>(3)</t>
    </r>
  </si>
  <si>
    <r>
      <t xml:space="preserve">(dated/ undated) </t>
    </r>
    <r>
      <rPr>
        <b/>
        <vertAlign val="superscript"/>
        <sz val="10"/>
        <color indexed="8"/>
        <rFont val="Arial"/>
        <family val="2"/>
      </rPr>
      <t>(4)</t>
    </r>
  </si>
  <si>
    <r>
      <rPr>
        <b/>
        <sz val="10"/>
        <color indexed="8"/>
        <rFont val="Arial"/>
        <family val="2"/>
      </rPr>
      <t xml:space="preserve">(1) </t>
    </r>
    <r>
      <rPr>
        <sz val="10"/>
        <color indexed="8"/>
        <rFont val="Arial"/>
        <family val="2"/>
      </rPr>
      <t>The order of the measures follows the order of mitigating measures reported in the Section D of the worksheet "1 - Aggregate information".</t>
    </r>
  </si>
  <si>
    <r>
      <rPr>
        <b/>
        <sz val="10"/>
        <color indexed="8"/>
        <rFont val="Arial"/>
        <family val="2"/>
      </rPr>
      <t>(2)</t>
    </r>
    <r>
      <rPr>
        <sz val="10"/>
        <color indexed="8"/>
        <rFont val="Arial"/>
        <family val="2"/>
      </rPr>
      <t xml:space="preserve"> All elements are be reported net of tax effects.</t>
    </r>
  </si>
  <si>
    <r>
      <rPr>
        <b/>
        <sz val="10"/>
        <color indexed="8"/>
        <rFont val="Arial"/>
        <family val="2"/>
      </rPr>
      <t>(3)</t>
    </r>
    <r>
      <rPr>
        <sz val="10"/>
        <color indexed="8"/>
        <rFont val="Arial"/>
        <family val="2"/>
      </rPr>
      <t xml:space="preserve"> If under the national legislation, the release of countercyclical provisions and/or other similar reserves is allowed, this figure for 2010 could be included  either in rows "Impairments on financial assets in the banking book" or "Other income" for 2010, whereas under the EU-wide stress test methodology such release for 2011-2012 should be reported in Section D of the worksheet "1- Aggregate information" as other mitigating measures and explained in this worksheet.</t>
    </r>
  </si>
  <si>
    <r>
      <rPr>
        <b/>
        <sz val="10"/>
        <color indexed="8"/>
        <rFont val="Arial"/>
        <family val="2"/>
      </rPr>
      <t>(4)</t>
    </r>
    <r>
      <rPr>
        <sz val="10"/>
        <color indexed="8"/>
        <rFont val="Arial"/>
        <family val="2"/>
      </rPr>
      <t xml:space="preserve"> If dated please insert the maturity date (dd/mm/yy) otherwise specify undated.</t>
    </r>
  </si>
  <si>
    <r>
      <t>Total exposures</t>
    </r>
    <r>
      <rPr>
        <b/>
        <vertAlign val="superscript"/>
        <sz val="10"/>
        <color indexed="8"/>
        <rFont val="Arial"/>
        <family val="2"/>
      </rPr>
      <t xml:space="preserve"> (7)</t>
    </r>
  </si>
  <si>
    <r>
      <t>Loan to Value (LTV) ratio (%)</t>
    </r>
    <r>
      <rPr>
        <b/>
        <i/>
        <vertAlign val="superscript"/>
        <sz val="10"/>
        <color indexed="8"/>
        <rFont val="Arial"/>
        <family val="2"/>
      </rPr>
      <t>(6)</t>
    </r>
  </si>
  <si>
    <r>
      <t>Loan to Value (LTV) ratio (%),</t>
    </r>
    <r>
      <rPr>
        <b/>
        <i/>
        <vertAlign val="superscript"/>
        <sz val="10"/>
        <color indexed="8"/>
        <rFont val="Arial"/>
        <family val="2"/>
      </rPr>
      <t>(6)</t>
    </r>
  </si>
  <si>
    <r>
      <rPr>
        <b/>
        <sz val="10"/>
        <color indexed="8"/>
        <rFont val="Arial"/>
        <family val="2"/>
      </rPr>
      <t>(1)</t>
    </r>
    <r>
      <rPr>
        <sz val="10"/>
        <color indexed="8"/>
        <rFont val="Arial"/>
        <family val="2"/>
      </rPr>
      <t xml:space="preserve"> EAD - Exposure at Default or exposure value in the meaning of the CRD.</t>
    </r>
  </si>
  <si>
    <r>
      <rPr>
        <b/>
        <sz val="10"/>
        <color indexed="8"/>
        <rFont val="Arial"/>
        <family val="2"/>
      </rPr>
      <t>(2)</t>
    </r>
    <r>
      <rPr>
        <sz val="10"/>
        <color indexed="8"/>
        <rFont val="Arial"/>
        <family val="2"/>
      </rPr>
      <t xml:space="preserve"> The EAD reported here are based on the methodologies and portfolio breakdowns used in the 2011 EU-wide stress test, and hence may differ from the EAD reported by banks in their Pillar 3 disclosures, which can vary based on national regulation. For example, this would affect breakdown of EAD for real estate exposures and SME exposures.</t>
    </r>
  </si>
  <si>
    <r>
      <rPr>
        <b/>
        <sz val="10"/>
        <color indexed="8"/>
        <rFont val="Arial"/>
        <family val="2"/>
      </rPr>
      <t>(3)</t>
    </r>
    <r>
      <rPr>
        <sz val="10"/>
        <color indexed="8"/>
        <rFont val="Arial"/>
        <family val="2"/>
      </rPr>
      <t xml:space="preserve"> Breakdown by country and macro area (e.g. Asia) when EAD &gt;=5%. In any case coverage 100% of total EAD should be ensured (if exact mapping of some exposures to geographies is not possible, they should be allocated to the group “others”). </t>
    </r>
  </si>
  <si>
    <r>
      <rPr>
        <b/>
        <sz val="10"/>
        <color indexed="8"/>
        <rFont val="Arial"/>
        <family val="2"/>
      </rPr>
      <t xml:space="preserve">(4) </t>
    </r>
    <r>
      <rPr>
        <sz val="10"/>
        <color indexed="8"/>
        <rFont val="Arial"/>
        <family val="2"/>
      </rPr>
      <t xml:space="preserve">The allocation of countries and exposures to macro areas and emerging/non-emerging is according to the IMF WEO country groupings. See: http://www.imf.org/external/pubs/ft/weo/2010/01/weodata/groups.htm </t>
    </r>
  </si>
  <si>
    <r>
      <rPr>
        <b/>
        <sz val="10"/>
        <color indexed="8"/>
        <rFont val="Arial"/>
        <family val="2"/>
      </rPr>
      <t xml:space="preserve">(5) </t>
    </r>
    <r>
      <rPr>
        <sz val="10"/>
        <color indexed="8"/>
        <rFont val="Arial"/>
        <family val="2"/>
      </rPr>
      <t>Residential real estate property which is or will be occupied or let by the owner, or the beneficial owner in the case of personal investment companies, and commercial real estate property, that is, offices and other commercial premises, which are recognised as eligible collateral in the meaning of the CRD, with the following criteria, which need to be met:
(a) the value of the property does not materially depend upon the credit quality of the obligor. This requirement does not preclude situations where purely macro economic factors affect both the value of the property and the performance of the borrower; and
(b) the risk of the borrower does not materially depend upon the performance of the underlying property or project, but rather on the underlying capacity of the borrower to repay the debt from other sources. As such, repayment of the facility does not materially depend on any cash flow generated by the underlying property serving as collateral.</t>
    </r>
  </si>
  <si>
    <r>
      <rPr>
        <b/>
        <sz val="10"/>
        <color indexed="8"/>
        <rFont val="Arial"/>
        <family val="2"/>
      </rPr>
      <t xml:space="preserve">(7) </t>
    </r>
    <r>
      <rPr>
        <sz val="10"/>
        <color indexed="8"/>
        <rFont val="Arial"/>
        <family val="2"/>
      </rPr>
      <t>Total exposures is the total EAD according to the CRD definition based on which the bank computes RWA for credit risk. Total exposures, in addition to the exposures broken down by regulatory portfolios in this table, include EAD for securitisation transactions, counterparty credit risk, sovereigns, guaranteed by sovereigns, public sector entities and central banks.</t>
    </r>
  </si>
  <si>
    <r>
      <t xml:space="preserve">GROSS DIRECT LONG EXPOSURES </t>
    </r>
    <r>
      <rPr>
        <sz val="10"/>
        <color indexed="8"/>
        <rFont val="Arial"/>
        <family val="2"/>
      </rPr>
      <t>(accounting value gross of specific provisions)</t>
    </r>
  </si>
  <si>
    <r>
      <t xml:space="preserve">of which: Trading book </t>
    </r>
    <r>
      <rPr>
        <vertAlign val="superscript"/>
        <sz val="10"/>
        <color indexed="8"/>
        <rFont val="Arial"/>
        <family val="2"/>
      </rPr>
      <t>(3)</t>
    </r>
  </si>
  <si>
    <r>
      <rPr>
        <b/>
        <sz val="10"/>
        <color indexed="8"/>
        <rFont val="Arial"/>
        <family val="2"/>
      </rPr>
      <t xml:space="preserve">(1) </t>
    </r>
    <r>
      <rPr>
        <sz val="10"/>
        <color indexed="8"/>
        <rFont val="Arial"/>
        <family val="2"/>
      </rPr>
      <t xml:space="preserve">The allocation of countries and exposures to macro areas and emerging/non-emerging is according to the IMF WEO country groupings. See: http://www.imf.org/external/pubs/ft/weo/2010/01/weodata/groups.htm </t>
    </r>
  </si>
  <si>
    <r>
      <rPr>
        <b/>
        <sz val="10"/>
        <color indexed="8"/>
        <rFont val="Arial"/>
        <family val="2"/>
      </rPr>
      <t xml:space="preserve">(2) </t>
    </r>
    <r>
      <rPr>
        <sz val="10"/>
        <color indexed="8"/>
        <rFont val="Arial"/>
        <family val="2"/>
      </rPr>
      <t xml:space="preserve">The exposures reported in this worksheet cover only exposures to central and local governments on immediate borrower basis, and do not include exposures to other counterparts with full or partial government guarantees (such exposures are however included in the total EAD reported in the worksheet "4 - EADs"). </t>
    </r>
  </si>
  <si>
    <r>
      <rPr>
        <b/>
        <sz val="10"/>
        <color indexed="8"/>
        <rFont val="Arial"/>
        <family val="2"/>
      </rPr>
      <t xml:space="preserve">(3) </t>
    </r>
    <r>
      <rPr>
        <sz val="10"/>
        <color indexed="8"/>
        <rFont val="Arial"/>
        <family val="2"/>
      </rPr>
      <t xml:space="preserve">According to the EBA methodologies, for the trading book assets banks have been allowed to offset only cash short positions having the same maturities (paragraph 202 of the Methodological note). </t>
    </r>
  </si>
  <si>
    <r>
      <rPr>
        <b/>
        <sz val="10"/>
        <color indexed="8"/>
        <rFont val="Arial"/>
        <family val="2"/>
      </rPr>
      <t xml:space="preserve">(1) </t>
    </r>
    <r>
      <rPr>
        <sz val="10"/>
        <color indexed="8"/>
        <rFont val="Arial"/>
        <family val="2"/>
      </rPr>
      <t>The stress test was carried using the EBA common methodology, which includes a static balance sheet assumption and incorporates regulatory transitional floors, where binding (see http://www.eba.europa.eu/EU-wide-stress-testing/2011.aspx  for the details on the EBA methodology).</t>
    </r>
  </si>
  <si>
    <r>
      <t xml:space="preserve">Net profit after tax </t>
    </r>
    <r>
      <rPr>
        <vertAlign val="superscript"/>
        <sz val="10"/>
        <color indexed="8"/>
        <rFont val="Arial"/>
        <family val="2"/>
      </rPr>
      <t>(7)</t>
    </r>
  </si>
  <si>
    <r>
      <t xml:space="preserve">Capital ratio impact </t>
    </r>
    <r>
      <rPr>
        <sz val="10"/>
        <color indexed="8"/>
        <rFont val="Arial"/>
        <family val="2"/>
      </rPr>
      <t>(as of 31 December 2012)</t>
    </r>
    <r>
      <rPr>
        <b/>
        <sz val="10"/>
        <color indexed="8"/>
        <rFont val="Arial"/>
        <family val="2"/>
      </rPr>
      <t xml:space="preserve">
</t>
    </r>
    <r>
      <rPr>
        <sz val="10"/>
        <color indexed="8"/>
        <rFont val="Arial"/>
        <family val="2"/>
      </rPr>
      <t>%</t>
    </r>
  </si>
  <si>
    <r>
      <t xml:space="preserve">Date of issuance </t>
    </r>
    <r>
      <rPr>
        <sz val="10"/>
        <color indexed="8"/>
        <rFont val="Arial"/>
        <family val="2"/>
      </rPr>
      <t>(actual or planned for future issuances, dd/mm/yy)</t>
    </r>
  </si>
  <si>
    <r>
      <rPr>
        <b/>
        <sz val="10"/>
        <color indexed="8"/>
        <rFont val="Arial"/>
        <family val="2"/>
      </rPr>
      <t>(1)</t>
    </r>
    <r>
      <rPr>
        <sz val="10"/>
        <color indexed="8"/>
        <rFont val="Arial"/>
        <family val="2"/>
      </rPr>
      <t xml:space="preserve"> The stress test was carried using the EBA common methodology, which includes a static balance sheet assumption (see http://www.eba.europa.eu/EU-wide-stress-testing/2011.aspx  for the details on the EBA methodology).</t>
    </r>
  </si>
  <si>
    <t>Name of the bank:    Barclays</t>
  </si>
  <si>
    <t>Barclays</t>
  </si>
  <si>
    <t>of which RWA on securitisation positions (banking and trading book)</t>
  </si>
  <si>
    <t>million GBP, %</t>
  </si>
  <si>
    <t>All in million GBP, or %</t>
  </si>
  <si>
    <r>
      <rPr>
        <b/>
        <sz val="10"/>
        <color indexed="8"/>
        <rFont val="Arial"/>
        <family val="2"/>
      </rPr>
      <t xml:space="preserve">D. Other mitigating measures </t>
    </r>
    <r>
      <rPr>
        <sz val="10"/>
        <color indexed="8"/>
        <rFont val="Arial"/>
        <family val="2"/>
      </rPr>
      <t xml:space="preserve">(see Mitigating measures worksheet for details), million GBP </t>
    </r>
    <r>
      <rPr>
        <b/>
        <vertAlign val="superscript"/>
        <sz val="10"/>
        <color indexed="8"/>
        <rFont val="Arial"/>
        <family val="2"/>
      </rPr>
      <t>(14)</t>
    </r>
  </si>
  <si>
    <t>Million GBP</t>
  </si>
  <si>
    <r>
      <t xml:space="preserve">Capital / P&amp;L impact 
</t>
    </r>
    <r>
      <rPr>
        <sz val="10"/>
        <color indexed="8"/>
        <rFont val="Arial"/>
        <family val="2"/>
      </rPr>
      <t>(in million GBP)</t>
    </r>
  </si>
  <si>
    <r>
      <t xml:space="preserve">RWA impact
</t>
    </r>
    <r>
      <rPr>
        <sz val="10"/>
        <color indexed="8"/>
        <rFont val="Arial"/>
        <family val="2"/>
      </rPr>
      <t>(in million GBP)</t>
    </r>
  </si>
  <si>
    <t>(in million GBP)</t>
  </si>
  <si>
    <t>All values in million GBP, or %</t>
  </si>
  <si>
    <r>
      <t>Results of the 2011 EBA EU-wide stress test: Credit risk exposures (EAD -  exposure at default), as of 31 December 2010, mln GBP,</t>
    </r>
    <r>
      <rPr>
        <b/>
        <vertAlign val="superscript"/>
        <sz val="10"/>
        <color indexed="8"/>
        <rFont val="Arial"/>
        <family val="2"/>
      </rPr>
      <t xml:space="preserve"> (1-5)</t>
    </r>
  </si>
  <si>
    <t>All values in million GBP</t>
  </si>
  <si>
    <r>
      <t xml:space="preserve">Results of the 2011 EBA EU-wide stress test: Exposures to sovereigns (central and local governments), as of 31 December 2010, mln GBP </t>
    </r>
    <r>
      <rPr>
        <b/>
        <vertAlign val="superscript"/>
        <sz val="10"/>
        <color indexed="8"/>
        <rFont val="Arial"/>
        <family val="2"/>
      </rPr>
      <t>(1,2)</t>
    </r>
  </si>
  <si>
    <t>Equity raisings announced and fully committed between 31 December 2010 and 30 April 2011 (CT1 million GBP)</t>
  </si>
  <si>
    <t>of which 2 yr cumulative losses from the stress in the trading book</t>
  </si>
  <si>
    <r>
      <rPr>
        <b/>
        <sz val="10"/>
        <color indexed="8"/>
        <rFont val="Arial"/>
        <family val="2"/>
      </rPr>
      <t>(5)</t>
    </r>
    <r>
      <rPr>
        <sz val="10"/>
        <color indexed="8"/>
        <rFont val="Arial"/>
        <family val="2"/>
      </rPr>
      <t xml:space="preserve"> Banks are required to provide explanations of what "Other operating income" and "Other income" constitutes for. 
Composition of "Other operating income" and "Other income":
Other operating income:  Net fee and commission income,  net investment income 
Other income:  Share of post-tax results of associates and joint ventures,  profit on disposals and gain on acquisitions (2010 only)</t>
    </r>
  </si>
  <si>
    <r>
      <rPr>
        <b/>
        <sz val="10"/>
        <color indexed="8"/>
        <rFont val="Arial"/>
        <family val="2"/>
      </rPr>
      <t>(6)</t>
    </r>
    <r>
      <rPr>
        <sz val="10"/>
        <color indexed="8"/>
        <rFont val="Arial"/>
        <family val="2"/>
      </rPr>
      <t xml:space="preserve"> Loan to value ratio - ratio of EAD to the market value of real estate used as collateral for such exposures. Given the different methodologies applied to assessing the value, the bank is required to explain the computation of the ratio. In particular (a) whether collateral values is marked-to-market or any other valuation method is used, (b) whether the amount has been adjusted for principal repayments, and (c) how guarantees other than the underlying property are treated.
Definition of Loan to Value ratio used:
Residential Mortgages:  Defined as the amount borrowed secured by residential property as a percentage of the appraised value.
Commercial Real Estate:  Based on internal management estimates, defined as the ratio of nominal loan balance secured by commercial property to the appraised value of the property.</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</si>
</sst>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yyyy\-mm\-dd;@"/>
    <numFmt numFmtId="166" formatCode="0.0"/>
    <numFmt numFmtId="167" formatCode="0.0000"/>
    <numFmt numFmtId="168" formatCode="0.0000%"/>
    <numFmt numFmtId="169" formatCode="&quot;Yes&quot;;[Red]&quot;No&quot;"/>
    <numFmt numFmtId="170" formatCode="0.00000"/>
    <numFmt numFmtId="171" formatCode="[&gt;0]General"/>
    <numFmt numFmtId="172" formatCode="_-* #,##0_-;\-* #,##0_-;_-* &quot;-&quot;??_-;_-@_-"/>
    <numFmt numFmtId="173" formatCode="#,##0.0"/>
    <numFmt numFmtId="174" formatCode="#,##0_ ;\-#,##0\ "/>
    <numFmt numFmtId="175" formatCode="dd/mm/yy;@"/>
  </numFmts>
  <fonts count="55">
    <font>
      <sz val="11"/>
      <color theme="1"/>
      <name val="Calibri"/>
      <family val="2"/>
    </font>
    <font>
      <sz val="11"/>
      <color indexed="8"/>
      <name val="Calibri"/>
      <family val="2"/>
    </font>
    <font>
      <sz val="10"/>
      <name val="Arial"/>
      <family val="2"/>
    </font>
    <font>
      <b/>
      <u val="single"/>
      <sz val="10"/>
      <name val="Arial"/>
      <family val="2"/>
    </font>
    <font>
      <b/>
      <sz val="10"/>
      <name val="Arial"/>
      <family val="2"/>
    </font>
    <font>
      <b/>
      <sz val="14"/>
      <name val="Arial"/>
      <family val="2"/>
    </font>
    <font>
      <sz val="10"/>
      <color indexed="10"/>
      <name val="Arial"/>
      <family val="2"/>
    </font>
    <font>
      <u val="single"/>
      <sz val="10"/>
      <name val="Arial"/>
      <family val="2"/>
    </font>
    <font>
      <b/>
      <vertAlign val="superscript"/>
      <sz val="10"/>
      <name val="Arial"/>
      <family val="2"/>
    </font>
    <font>
      <sz val="10"/>
      <color indexed="8"/>
      <name val="Arial"/>
      <family val="2"/>
    </font>
    <font>
      <b/>
      <sz val="10"/>
      <color indexed="8"/>
      <name val="Arial"/>
      <family val="2"/>
    </font>
    <font>
      <b/>
      <vertAlign val="superscript"/>
      <sz val="14"/>
      <color indexed="8"/>
      <name val="Arial"/>
      <family val="2"/>
    </font>
    <font>
      <b/>
      <u val="single"/>
      <sz val="10"/>
      <color indexed="8"/>
      <name val="Arial"/>
      <family val="2"/>
    </font>
    <font>
      <b/>
      <vertAlign val="superscript"/>
      <sz val="10"/>
      <color indexed="8"/>
      <name val="Arial"/>
      <family val="2"/>
    </font>
    <font>
      <vertAlign val="superscript"/>
      <sz val="10"/>
      <color indexed="8"/>
      <name val="Arial"/>
      <family val="2"/>
    </font>
    <font>
      <b/>
      <i/>
      <vertAlign val="superscript"/>
      <sz val="10"/>
      <color indexed="8"/>
      <name val="Arial"/>
      <family val="2"/>
    </font>
    <font>
      <i/>
      <sz val="10"/>
      <color indexed="8"/>
      <name val="Arial"/>
      <family val="2"/>
    </font>
    <font>
      <b/>
      <i/>
      <sz val="10"/>
      <color indexed="8"/>
      <name val="Arial"/>
      <family val="2"/>
    </font>
    <font>
      <b/>
      <sz val="14"/>
      <color indexed="8"/>
      <name val="Arial"/>
      <family val="2"/>
    </font>
    <font>
      <sz val="10"/>
      <color indexed="8"/>
      <name val="Tahoma"/>
      <family val="2"/>
    </font>
    <font>
      <b/>
      <sz val="10"/>
      <color indexed="8"/>
      <name val="Tahoma"/>
      <family val="2"/>
    </font>
    <font>
      <i/>
      <sz val="10"/>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indexed="47"/>
        <bgColor indexed="64"/>
      </patternFill>
    </fill>
    <fill>
      <patternFill patternType="solid">
        <fgColor rgb="FFFFCC99"/>
        <bgColor indexed="64"/>
      </patternFill>
    </fill>
    <fill>
      <patternFill patternType="solid">
        <fgColor indexed="13"/>
        <bgColor indexed="64"/>
      </patternFill>
    </fill>
    <fill>
      <patternFill patternType="solid">
        <fgColor indexed="13"/>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indexed="55"/>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top style="thin"/>
      <bottom style="thin"/>
    </border>
    <border>
      <left style="thin"/>
      <right style="thin"/>
      <top style="thin"/>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style="thin"/>
    </border>
    <border>
      <left>
        <color indexed="63"/>
      </left>
      <right>
        <color indexed="63"/>
      </right>
      <top style="thin">
        <color theme="4"/>
      </top>
      <bottom style="double">
        <color theme="4"/>
      </bottom>
    </border>
    <border>
      <left/>
      <right/>
      <top/>
      <bottom style="thin"/>
    </border>
    <border>
      <left style="thin"/>
      <right style="thin"/>
      <top style="thin"/>
      <bottom style="medium"/>
    </border>
    <border>
      <left style="medium"/>
      <right/>
      <top style="thin"/>
      <bottom style="thin"/>
    </border>
    <border>
      <left/>
      <right/>
      <top style="thin"/>
      <bottom style="thin"/>
    </border>
    <border>
      <left style="medium"/>
      <right/>
      <top style="medium"/>
      <bottom style="medium"/>
    </border>
    <border>
      <left/>
      <right style="medium"/>
      <top style="medium"/>
      <bottom style="medium"/>
    </border>
    <border>
      <left style="medium"/>
      <right/>
      <top/>
      <bottom/>
    </border>
    <border>
      <left/>
      <right style="medium"/>
      <top/>
      <bottom/>
    </border>
    <border>
      <left style="medium"/>
      <right/>
      <top style="thin"/>
      <bottom/>
    </border>
    <border>
      <left/>
      <right style="medium"/>
      <top style="thin"/>
      <bottom/>
    </border>
    <border>
      <left style="medium"/>
      <right/>
      <top/>
      <bottom style="thin"/>
    </border>
    <border>
      <left/>
      <right style="medium"/>
      <top/>
      <bottom style="thin"/>
    </border>
    <border>
      <left style="medium"/>
      <right/>
      <top/>
      <bottom style="medium"/>
    </border>
    <border>
      <left/>
      <right style="medium"/>
      <top/>
      <bottom style="medium"/>
    </border>
    <border>
      <left style="thin"/>
      <right style="medium"/>
      <top style="thin"/>
      <bottom style="thin"/>
    </border>
    <border>
      <left style="thin"/>
      <right style="medium"/>
      <top style="thin"/>
      <bottom style="medium"/>
    </border>
    <border>
      <left style="thin"/>
      <right style="thin"/>
      <top/>
      <bottom style="medium"/>
    </border>
    <border>
      <left style="thin"/>
      <right style="medium"/>
      <top/>
      <bottom style="medium"/>
    </border>
    <border>
      <left/>
      <right style="medium"/>
      <top style="thin"/>
      <bottom style="thin"/>
    </border>
    <border>
      <left style="thin"/>
      <right style="thin"/>
      <top/>
      <bottom style="thin"/>
    </border>
    <border>
      <left style="thin"/>
      <right style="medium"/>
      <top/>
      <bottom style="thin"/>
    </border>
    <border>
      <left style="thin"/>
      <right style="thin"/>
      <top style="thick"/>
      <bottom style="medium"/>
    </border>
    <border>
      <left style="thin"/>
      <right style="medium"/>
      <top style="thick"/>
      <bottom style="medium"/>
    </border>
    <border>
      <left style="medium"/>
      <right style="thin"/>
      <top style="thin"/>
      <bottom style="thin"/>
    </border>
    <border>
      <left style="medium"/>
      <right style="thin"/>
      <top style="thin"/>
      <bottom style="medium"/>
    </border>
    <border>
      <left style="medium"/>
      <right style="thin"/>
      <top/>
      <bottom style="medium"/>
    </border>
    <border>
      <left style="medium"/>
      <right style="thin"/>
      <top/>
      <bottom style="thin"/>
    </border>
    <border>
      <left style="medium"/>
      <right style="thin"/>
      <top style="thick"/>
      <bottom style="medium"/>
    </border>
    <border>
      <left style="medium"/>
      <right/>
      <top style="thin"/>
      <bottom style="medium"/>
    </border>
    <border>
      <left style="thin"/>
      <right/>
      <top style="thin"/>
      <bottom/>
    </border>
    <border>
      <left style="medium"/>
      <right/>
      <top style="medium"/>
      <bottom style="thin"/>
    </border>
    <border>
      <left style="thin"/>
      <right style="thin"/>
      <top style="medium"/>
      <bottom style="thin"/>
    </border>
    <border>
      <left style="thin"/>
      <right style="medium"/>
      <top style="thin"/>
      <bottom/>
    </border>
    <border>
      <left style="medium"/>
      <right style="medium"/>
      <top style="medium"/>
      <bottom style="thin"/>
    </border>
    <border>
      <left style="medium"/>
      <right style="medium"/>
      <top/>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thin"/>
      <top style="medium"/>
      <bottom style="thin"/>
    </border>
    <border>
      <left style="medium"/>
      <right style="thin"/>
      <top style="thin"/>
      <bottom/>
    </border>
    <border>
      <left style="thin"/>
      <right style="medium"/>
      <top style="medium"/>
      <bottom style="thin"/>
    </border>
    <border>
      <left/>
      <right style="medium"/>
      <top style="thin"/>
      <bottom style="medium"/>
    </border>
    <border>
      <left style="medium"/>
      <right/>
      <top style="medium"/>
      <bottom/>
    </border>
    <border>
      <left style="thin"/>
      <right style="thin"/>
      <top/>
      <bottom/>
    </border>
    <border>
      <left style="thin"/>
      <right/>
      <top style="thin"/>
      <bottom style="medium"/>
    </border>
    <border>
      <left style="thin"/>
      <right/>
      <top/>
      <bottom style="thin"/>
    </border>
    <border>
      <left style="thin"/>
      <right style="thin"/>
      <top style="medium"/>
      <bottom/>
    </border>
    <border>
      <left style="medium"/>
      <right style="thin"/>
      <top style="medium"/>
      <bottom/>
    </border>
    <border>
      <left/>
      <right style="thin"/>
      <top style="thin"/>
      <bottom style="medium"/>
    </border>
    <border>
      <left style="thin"/>
      <right/>
      <top style="medium"/>
      <bottom style="thin"/>
    </border>
    <border>
      <left/>
      <right style="thin"/>
      <top style="medium"/>
      <bottom style="thin"/>
    </border>
    <border>
      <left/>
      <right/>
      <top style="thin"/>
      <bottom style="medium"/>
    </border>
    <border>
      <left style="medium"/>
      <right style="thin"/>
      <top/>
      <bottom/>
    </border>
    <border>
      <left/>
      <right/>
      <top style="medium"/>
      <bottom style="thin"/>
    </border>
    <border>
      <left style="thin"/>
      <right/>
      <top/>
      <bottom/>
    </border>
    <border>
      <left/>
      <right style="thin"/>
      <top/>
      <bottom/>
    </border>
    <border>
      <left/>
      <right/>
      <top style="thin"/>
      <bottom/>
    </border>
    <border>
      <left style="thin"/>
      <right/>
      <top style="medium"/>
      <bottom/>
    </border>
    <border>
      <left style="medium"/>
      <right style="medium"/>
      <top style="medium"/>
      <bottom/>
    </border>
    <border>
      <left style="medium"/>
      <right style="medium"/>
      <top/>
      <bottom/>
    </border>
    <border>
      <left/>
      <right style="thin"/>
      <top style="medium"/>
      <bottom/>
    </border>
  </borders>
  <cellStyleXfs count="1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3" fontId="6" fillId="29" borderId="3" applyFont="0" applyFill="0" applyProtection="0">
      <alignment horizontal="right"/>
    </xf>
    <xf numFmtId="43"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2" fillId="31" borderId="3" applyNumberFormat="0" applyFont="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 fillId="29" borderId="7" applyFont="0" applyBorder="0">
      <alignment horizontal="center" wrapText="1"/>
      <protection/>
    </xf>
    <xf numFmtId="3" fontId="2" fillId="32" borderId="3" applyFont="0" applyProtection="0">
      <alignment horizontal="right"/>
    </xf>
    <xf numFmtId="10" fontId="2" fillId="32" borderId="3" applyFont="0" applyProtection="0">
      <alignment horizontal="right"/>
    </xf>
    <xf numFmtId="9" fontId="2" fillId="32" borderId="3" applyFont="0" applyProtection="0">
      <alignment horizontal="right"/>
    </xf>
    <xf numFmtId="0" fontId="2" fillId="32" borderId="7" applyNumberFormat="0" applyFont="0" applyBorder="0" applyAlignment="0" applyProtection="0"/>
    <xf numFmtId="0" fontId="48" fillId="33" borderId="1" applyNumberFormat="0" applyAlignment="0" applyProtection="0"/>
    <xf numFmtId="165" fontId="2" fillId="34" borderId="3" applyFont="0" applyAlignment="0">
      <protection locked="0"/>
    </xf>
    <xf numFmtId="3" fontId="2" fillId="34" borderId="3" applyFont="0">
      <alignment horizontal="right"/>
      <protection locked="0"/>
    </xf>
    <xf numFmtId="166" fontId="2" fillId="34" borderId="3" applyFont="0">
      <alignment horizontal="right"/>
      <protection locked="0"/>
    </xf>
    <xf numFmtId="167" fontId="2" fillId="35" borderId="3" applyProtection="0">
      <alignment/>
    </xf>
    <xf numFmtId="10" fontId="2" fillId="34" borderId="3" applyFont="0">
      <alignment horizontal="right"/>
      <protection locked="0"/>
    </xf>
    <xf numFmtId="9" fontId="2" fillId="34" borderId="8" applyFont="0">
      <alignment horizontal="right"/>
      <protection locked="0"/>
    </xf>
    <xf numFmtId="168" fontId="2" fillId="34" borderId="3">
      <alignment horizontal="right"/>
      <protection locked="0"/>
    </xf>
    <xf numFmtId="164" fontId="2" fillId="34" borderId="8" applyFont="0">
      <alignment horizontal="right"/>
      <protection locked="0"/>
    </xf>
    <xf numFmtId="0" fontId="2" fillId="34" borderId="3" applyFont="0">
      <alignment horizontal="center" wrapText="1"/>
      <protection locked="0"/>
    </xf>
    <xf numFmtId="49" fontId="2" fillId="34" borderId="3" applyFont="0" applyAlignment="0">
      <protection locked="0"/>
    </xf>
    <xf numFmtId="0" fontId="49" fillId="0" borderId="9" applyNumberFormat="0" applyFill="0" applyAlignment="0" applyProtection="0"/>
    <xf numFmtId="0" fontId="50" fillId="36"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7" borderId="10" applyNumberFormat="0" applyFont="0" applyAlignment="0" applyProtection="0"/>
    <xf numFmtId="3" fontId="2" fillId="38" borderId="3">
      <alignment horizontal="right"/>
      <protection locked="0"/>
    </xf>
    <xf numFmtId="166" fontId="2" fillId="38" borderId="3">
      <alignment horizontal="right"/>
      <protection locked="0"/>
    </xf>
    <xf numFmtId="10" fontId="2" fillId="38" borderId="3" applyFont="0">
      <alignment horizontal="right"/>
      <protection locked="0"/>
    </xf>
    <xf numFmtId="9" fontId="2" fillId="38" borderId="3">
      <alignment horizontal="right"/>
      <protection locked="0"/>
    </xf>
    <xf numFmtId="164" fontId="2" fillId="38" borderId="8" applyFont="0">
      <alignment horizontal="right"/>
      <protection locked="0"/>
    </xf>
    <xf numFmtId="0" fontId="2" fillId="38" borderId="3">
      <alignment horizontal="center" wrapText="1"/>
      <protection/>
    </xf>
    <xf numFmtId="0" fontId="2" fillId="38" borderId="3" applyNumberFormat="0" applyFont="0">
      <alignment horizontal="center" wrapText="1"/>
      <protection locked="0"/>
    </xf>
    <xf numFmtId="0" fontId="51" fillId="27" borderId="11"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9" fontId="2" fillId="29" borderId="3">
      <alignment horizontal="center"/>
      <protection/>
    </xf>
    <xf numFmtId="3" fontId="2" fillId="29" borderId="3" applyFont="0">
      <alignment horizontal="right"/>
      <protection/>
    </xf>
    <xf numFmtId="170" fontId="2" fillId="29" borderId="3" applyFont="0">
      <alignment horizontal="right"/>
      <protection/>
    </xf>
    <xf numFmtId="166" fontId="2" fillId="29" borderId="3" applyFont="0">
      <alignment horizontal="right"/>
      <protection/>
    </xf>
    <xf numFmtId="10" fontId="2" fillId="29" borderId="3" applyFont="0">
      <alignment horizontal="right"/>
      <protection/>
    </xf>
    <xf numFmtId="9" fontId="2" fillId="29" borderId="3" applyFont="0">
      <alignment horizontal="right"/>
      <protection/>
    </xf>
    <xf numFmtId="171" fontId="2" fillId="29" borderId="3" applyFont="0">
      <alignment horizontal="center" wrapText="1"/>
      <protection/>
    </xf>
    <xf numFmtId="0" fontId="1" fillId="0" borderId="0">
      <alignment/>
      <protection/>
    </xf>
    <xf numFmtId="165" fontId="2" fillId="39" borderId="3">
      <alignment/>
      <protection locked="0"/>
    </xf>
    <xf numFmtId="1" fontId="2" fillId="39" borderId="3" applyFont="0">
      <alignment horizontal="right"/>
      <protection/>
    </xf>
    <xf numFmtId="167" fontId="2" fillId="39" borderId="3" applyFont="0">
      <alignment/>
      <protection/>
    </xf>
    <xf numFmtId="9" fontId="2" fillId="39" borderId="3" applyFont="0">
      <alignment horizontal="right"/>
      <protection/>
    </xf>
    <xf numFmtId="168" fontId="2" fillId="39" borderId="3" applyFont="0">
      <alignment horizontal="right"/>
      <protection/>
    </xf>
    <xf numFmtId="10" fontId="2" fillId="39" borderId="3" applyFont="0">
      <alignment horizontal="right"/>
      <protection/>
    </xf>
    <xf numFmtId="0" fontId="2" fillId="39" borderId="3" applyFont="0">
      <alignment horizontal="center" wrapText="1"/>
      <protection/>
    </xf>
    <xf numFmtId="49" fontId="2" fillId="39" borderId="3" applyFont="0">
      <alignment/>
      <protection/>
    </xf>
    <xf numFmtId="167" fontId="2" fillId="40" borderId="3" applyFont="0">
      <alignment/>
      <protection/>
    </xf>
    <xf numFmtId="9" fontId="2" fillId="40" borderId="3" applyFont="0">
      <alignment horizontal="right"/>
      <protection/>
    </xf>
    <xf numFmtId="167" fontId="2" fillId="41" borderId="3" applyFont="0">
      <alignment horizontal="right"/>
      <protection/>
    </xf>
    <xf numFmtId="1" fontId="2" fillId="41" borderId="3" applyFont="0">
      <alignment horizontal="right"/>
      <protection/>
    </xf>
    <xf numFmtId="167" fontId="2" fillId="41" borderId="3" applyFont="0">
      <alignment/>
      <protection/>
    </xf>
    <xf numFmtId="166" fontId="2" fillId="41" borderId="3" applyFont="0">
      <alignment/>
      <protection/>
    </xf>
    <xf numFmtId="10" fontId="2" fillId="41" borderId="3" applyFont="0">
      <alignment horizontal="right"/>
      <protection/>
    </xf>
    <xf numFmtId="9" fontId="2" fillId="41" borderId="3" applyFont="0">
      <alignment horizontal="right"/>
      <protection/>
    </xf>
    <xf numFmtId="168" fontId="2" fillId="41" borderId="3" applyFont="0">
      <alignment horizontal="right"/>
      <protection/>
    </xf>
    <xf numFmtId="10" fontId="2" fillId="41" borderId="12" applyFont="0">
      <alignment horizontal="right"/>
      <protection/>
    </xf>
    <xf numFmtId="0" fontId="2" fillId="41" borderId="3" applyFont="0">
      <alignment horizontal="center" wrapText="1"/>
      <protection locked="0"/>
    </xf>
    <xf numFmtId="49" fontId="2" fillId="41" borderId="3" applyFont="0">
      <alignment/>
      <protection/>
    </xf>
    <xf numFmtId="0" fontId="52" fillId="0" borderId="0" applyNumberFormat="0" applyFill="0" applyBorder="0" applyAlignment="0" applyProtection="0"/>
    <xf numFmtId="0" fontId="53" fillId="0" borderId="13" applyNumberFormat="0" applyFill="0" applyAlignment="0" applyProtection="0"/>
    <xf numFmtId="0" fontId="54" fillId="0" borderId="0" applyNumberFormat="0" applyFill="0" applyBorder="0" applyAlignment="0" applyProtection="0"/>
  </cellStyleXfs>
  <cellXfs count="466">
    <xf numFmtId="0" fontId="0" fillId="0" borderId="0" xfId="0" applyFont="1" applyAlignment="1">
      <alignment/>
    </xf>
    <xf numFmtId="0" fontId="2" fillId="0" borderId="14" xfId="72" applyFont="1" applyFill="1" applyBorder="1" applyAlignment="1" applyProtection="1">
      <alignment horizontal="left" wrapText="1"/>
      <protection locked="0"/>
    </xf>
    <xf numFmtId="0" fontId="2" fillId="0" borderId="0" xfId="72" applyFont="1" applyAlignment="1" applyProtection="1">
      <alignment wrapText="1"/>
      <protection locked="0"/>
    </xf>
    <xf numFmtId="0" fontId="2" fillId="0" borderId="0" xfId="0" applyFont="1" applyAlignment="1" applyProtection="1">
      <alignment/>
      <protection locked="0"/>
    </xf>
    <xf numFmtId="0" fontId="2" fillId="0" borderId="0" xfId="0" applyFont="1" applyBorder="1" applyAlignment="1" applyProtection="1">
      <alignment/>
      <protection locked="0"/>
    </xf>
    <xf numFmtId="0" fontId="9" fillId="0" borderId="0" xfId="0" applyFont="1" applyAlignment="1" applyProtection="1">
      <alignment/>
      <protection locked="0"/>
    </xf>
    <xf numFmtId="0" fontId="3" fillId="0" borderId="14" xfId="0" applyFont="1" applyFill="1" applyBorder="1" applyAlignment="1" applyProtection="1">
      <alignment vertical="center" wrapText="1"/>
      <protection locked="0"/>
    </xf>
    <xf numFmtId="0" fontId="2" fillId="0" borderId="14" xfId="0" applyFont="1" applyBorder="1" applyAlignment="1" applyProtection="1">
      <alignment/>
      <protection locked="0"/>
    </xf>
    <xf numFmtId="172" fontId="2" fillId="0" borderId="15" xfId="43" applyNumberFormat="1" applyFont="1" applyBorder="1" applyAlignment="1" applyProtection="1">
      <alignment wrapText="1"/>
      <protection locked="0"/>
    </xf>
    <xf numFmtId="0" fontId="4" fillId="0" borderId="16" xfId="0" applyFont="1" applyFill="1" applyBorder="1" applyAlignment="1" applyProtection="1">
      <alignment horizontal="left" vertical="center" wrapText="1"/>
      <protection locked="0"/>
    </xf>
    <xf numFmtId="174" fontId="2" fillId="0" borderId="3" xfId="43" applyNumberFormat="1" applyFont="1" applyFill="1" applyBorder="1" applyAlignment="1" applyProtection="1">
      <alignment wrapText="1"/>
      <protection locked="0"/>
    </xf>
    <xf numFmtId="174" fontId="4" fillId="0" borderId="3" xfId="43" applyNumberFormat="1" applyFont="1" applyFill="1" applyBorder="1" applyAlignment="1" applyProtection="1">
      <alignment vertical="center" wrapText="1"/>
      <protection locked="0"/>
    </xf>
    <xf numFmtId="174" fontId="2" fillId="0" borderId="3" xfId="43" applyNumberFormat="1" applyFont="1" applyFill="1" applyBorder="1" applyAlignment="1" applyProtection="1">
      <alignment vertical="center" wrapText="1"/>
      <protection locked="0"/>
    </xf>
    <xf numFmtId="174" fontId="4" fillId="0" borderId="3" xfId="43" applyNumberFormat="1" applyFont="1" applyFill="1" applyBorder="1" applyAlignment="1" applyProtection="1">
      <alignment wrapText="1"/>
      <protection locked="0"/>
    </xf>
    <xf numFmtId="164" fontId="2" fillId="0" borderId="3" xfId="84" applyNumberFormat="1" applyFont="1" applyFill="1" applyBorder="1" applyAlignment="1" applyProtection="1">
      <alignment horizontal="center" vertical="center" wrapText="1"/>
      <protection locked="0"/>
    </xf>
    <xf numFmtId="174" fontId="4" fillId="29" borderId="3" xfId="43" applyNumberFormat="1" applyFont="1" applyFill="1" applyBorder="1" applyAlignment="1" applyProtection="1">
      <alignment vertical="center" wrapText="1"/>
      <protection locked="0"/>
    </xf>
    <xf numFmtId="172" fontId="4" fillId="42" borderId="17" xfId="43" applyNumberFormat="1" applyFont="1" applyFill="1" applyBorder="1" applyAlignment="1" applyProtection="1">
      <alignment wrapText="1"/>
      <protection locked="0"/>
    </xf>
    <xf numFmtId="164" fontId="4" fillId="42" borderId="12" xfId="84" applyNumberFormat="1" applyFont="1" applyFill="1" applyBorder="1" applyAlignment="1" applyProtection="1">
      <alignment wrapText="1"/>
      <protection locked="0"/>
    </xf>
    <xf numFmtId="164" fontId="2" fillId="0" borderId="15" xfId="84" applyNumberFormat="1" applyFont="1" applyFill="1" applyBorder="1" applyAlignment="1" applyProtection="1">
      <alignment horizontal="center" vertical="center" wrapText="1"/>
      <protection locked="0"/>
    </xf>
    <xf numFmtId="0" fontId="9" fillId="0" borderId="0" xfId="72" applyFont="1" applyProtection="1">
      <alignment/>
      <protection locked="0"/>
    </xf>
    <xf numFmtId="0" fontId="12" fillId="0" borderId="0" xfId="72" applyFont="1" applyProtection="1">
      <alignment/>
      <protection locked="0"/>
    </xf>
    <xf numFmtId="0" fontId="9" fillId="0" borderId="0" xfId="72" applyFont="1" applyAlignment="1" applyProtection="1">
      <alignment wrapText="1"/>
      <protection locked="0"/>
    </xf>
    <xf numFmtId="0" fontId="9" fillId="0" borderId="0" xfId="72" applyFont="1" applyFill="1" applyBorder="1" applyProtection="1">
      <alignment/>
      <protection locked="0"/>
    </xf>
    <xf numFmtId="0" fontId="9" fillId="0" borderId="0" xfId="72" applyFont="1" applyFill="1" applyProtection="1">
      <alignment/>
      <protection locked="0"/>
    </xf>
    <xf numFmtId="0" fontId="9" fillId="0" borderId="0" xfId="72" applyFont="1" applyFill="1" applyBorder="1" applyAlignment="1" applyProtection="1">
      <alignment wrapText="1"/>
      <protection locked="0"/>
    </xf>
    <xf numFmtId="0" fontId="9" fillId="0" borderId="0" xfId="72" applyFont="1" applyFill="1" applyBorder="1" applyAlignment="1" applyProtection="1">
      <alignment horizontal="center"/>
      <protection locked="0"/>
    </xf>
    <xf numFmtId="0" fontId="10" fillId="42" borderId="18" xfId="72" applyFont="1" applyFill="1" applyBorder="1" applyAlignment="1" applyProtection="1">
      <alignment wrapText="1"/>
      <protection locked="0"/>
    </xf>
    <xf numFmtId="0" fontId="10" fillId="42" borderId="19" xfId="72" applyNumberFormat="1" applyFont="1" applyFill="1" applyBorder="1" applyAlignment="1" applyProtection="1">
      <alignment horizontal="center" vertical="center" wrapText="1"/>
      <protection locked="0"/>
    </xf>
    <xf numFmtId="3" fontId="10" fillId="0" borderId="0" xfId="72" applyNumberFormat="1" applyFont="1" applyFill="1" applyBorder="1" applyAlignment="1" applyProtection="1">
      <alignment horizontal="center" wrapText="1"/>
      <protection locked="0"/>
    </xf>
    <xf numFmtId="0" fontId="10" fillId="0" borderId="20" xfId="72" applyFont="1" applyFill="1" applyBorder="1" applyAlignment="1" applyProtection="1">
      <alignment wrapText="1"/>
      <protection locked="0"/>
    </xf>
    <xf numFmtId="0" fontId="10" fillId="0" borderId="21" xfId="72" applyNumberFormat="1" applyFont="1" applyFill="1" applyBorder="1" applyAlignment="1" applyProtection="1">
      <alignment horizontal="center" vertical="center" wrapText="1"/>
      <protection locked="0"/>
    </xf>
    <xf numFmtId="0" fontId="9" fillId="0" borderId="20" xfId="72" applyFont="1" applyFill="1" applyBorder="1" applyAlignment="1" applyProtection="1">
      <alignment wrapText="1"/>
      <protection locked="0"/>
    </xf>
    <xf numFmtId="3" fontId="9" fillId="0" borderId="21" xfId="72" applyNumberFormat="1" applyFont="1" applyFill="1" applyBorder="1" applyAlignment="1" applyProtection="1">
      <alignment horizontal="center" vertical="center" wrapText="1"/>
      <protection locked="0"/>
    </xf>
    <xf numFmtId="3" fontId="9" fillId="0" borderId="0" xfId="72" applyNumberFormat="1" applyFont="1" applyFill="1" applyBorder="1" applyAlignment="1" applyProtection="1">
      <alignment horizontal="center"/>
      <protection locked="0"/>
    </xf>
    <xf numFmtId="0" fontId="9" fillId="0" borderId="22" xfId="0" applyFont="1" applyBorder="1" applyAlignment="1" applyProtection="1">
      <alignment wrapText="1"/>
      <protection locked="0"/>
    </xf>
    <xf numFmtId="3" fontId="9" fillId="0" borderId="23" xfId="72" applyNumberFormat="1" applyFont="1" applyFill="1" applyBorder="1" applyAlignment="1" applyProtection="1">
      <alignment horizontal="center" vertical="center" wrapText="1"/>
      <protection locked="0"/>
    </xf>
    <xf numFmtId="0" fontId="9" fillId="0" borderId="20" xfId="0" applyFont="1" applyBorder="1" applyAlignment="1" applyProtection="1">
      <alignment/>
      <protection locked="0"/>
    </xf>
    <xf numFmtId="0" fontId="10" fillId="42" borderId="14" xfId="72" applyFont="1" applyFill="1" applyBorder="1" applyAlignment="1" applyProtection="1">
      <alignment wrapText="1"/>
      <protection locked="0"/>
    </xf>
    <xf numFmtId="164" fontId="10" fillId="42" borderId="14" xfId="84" applyNumberFormat="1" applyFont="1" applyFill="1" applyBorder="1" applyAlignment="1" applyProtection="1">
      <alignment horizontal="center" vertical="center" wrapText="1"/>
      <protection locked="0"/>
    </xf>
    <xf numFmtId="0" fontId="9" fillId="29" borderId="17" xfId="0" applyFont="1" applyFill="1" applyBorder="1" applyAlignment="1" applyProtection="1">
      <alignment wrapText="1"/>
      <protection locked="0"/>
    </xf>
    <xf numFmtId="164" fontId="9" fillId="29" borderId="17" xfId="84" applyNumberFormat="1" applyFont="1" applyFill="1" applyBorder="1" applyAlignment="1" applyProtection="1">
      <alignment horizontal="center" vertical="center" wrapText="1"/>
      <protection locked="0"/>
    </xf>
    <xf numFmtId="164" fontId="9" fillId="0" borderId="0" xfId="85" applyNumberFormat="1" applyFont="1" applyFill="1" applyBorder="1" applyAlignment="1" applyProtection="1">
      <alignment horizontal="center"/>
      <protection locked="0"/>
    </xf>
    <xf numFmtId="0" fontId="16" fillId="0" borderId="20" xfId="72" applyFont="1" applyFill="1" applyBorder="1" applyAlignment="1" applyProtection="1">
      <alignment horizontal="left" wrapText="1" indent="2"/>
      <protection locked="0"/>
    </xf>
    <xf numFmtId="0" fontId="9" fillId="0" borderId="24" xfId="0" applyFont="1" applyBorder="1" applyAlignment="1" applyProtection="1">
      <alignment wrapText="1"/>
      <protection locked="0"/>
    </xf>
    <xf numFmtId="3" fontId="9" fillId="0" borderId="25" xfId="72" applyNumberFormat="1" applyFont="1" applyFill="1" applyBorder="1" applyAlignment="1" applyProtection="1">
      <alignment horizontal="center" vertical="center" wrapText="1"/>
      <protection locked="0"/>
    </xf>
    <xf numFmtId="0" fontId="10" fillId="29" borderId="20" xfId="0" applyFont="1" applyFill="1" applyBorder="1" applyAlignment="1" applyProtection="1">
      <alignment wrapText="1"/>
      <protection locked="0"/>
    </xf>
    <xf numFmtId="164" fontId="10" fillId="29" borderId="21" xfId="84" applyNumberFormat="1" applyFont="1" applyFill="1" applyBorder="1" applyAlignment="1" applyProtection="1">
      <alignment horizontal="center" vertical="center" wrapText="1"/>
      <protection locked="0"/>
    </xf>
    <xf numFmtId="0" fontId="10" fillId="0" borderId="22" xfId="72" applyFont="1" applyFill="1" applyBorder="1" applyAlignment="1" applyProtection="1">
      <alignment wrapText="1"/>
      <protection locked="0"/>
    </xf>
    <xf numFmtId="3" fontId="10" fillId="0" borderId="23" xfId="72" applyNumberFormat="1" applyFont="1" applyFill="1" applyBorder="1" applyAlignment="1" applyProtection="1">
      <alignment horizontal="center" vertical="center" wrapText="1"/>
      <protection locked="0"/>
    </xf>
    <xf numFmtId="0" fontId="10" fillId="0" borderId="21" xfId="72" applyNumberFormat="1" applyFont="1" applyFill="1" applyBorder="1" applyAlignment="1" applyProtection="1">
      <alignment vertical="center" wrapText="1"/>
      <protection locked="0"/>
    </xf>
    <xf numFmtId="0" fontId="10" fillId="42" borderId="20" xfId="72" applyFont="1" applyFill="1" applyBorder="1" applyAlignment="1" applyProtection="1">
      <alignment wrapText="1"/>
      <protection locked="0"/>
    </xf>
    <xf numFmtId="0" fontId="10" fillId="42" borderId="21" xfId="72" applyNumberFormat="1" applyFont="1" applyFill="1" applyBorder="1" applyAlignment="1" applyProtection="1">
      <alignment horizontal="center" vertical="center" wrapText="1"/>
      <protection locked="0"/>
    </xf>
    <xf numFmtId="0" fontId="16" fillId="0" borderId="20" xfId="0" applyFont="1" applyFill="1" applyBorder="1" applyAlignment="1" applyProtection="1">
      <alignment horizontal="left" vertical="center" wrapText="1"/>
      <protection locked="0"/>
    </xf>
    <xf numFmtId="173" fontId="16" fillId="0" borderId="21" xfId="72" applyNumberFormat="1" applyFont="1" applyFill="1" applyBorder="1" applyAlignment="1" applyProtection="1">
      <alignment horizontal="center" vertical="center" wrapText="1"/>
      <protection locked="0"/>
    </xf>
    <xf numFmtId="0" fontId="16" fillId="0" borderId="26" xfId="0" applyFont="1" applyFill="1" applyBorder="1" applyAlignment="1" applyProtection="1">
      <alignment horizontal="left" vertical="center" wrapText="1"/>
      <protection locked="0"/>
    </xf>
    <xf numFmtId="173" fontId="16" fillId="0" borderId="27" xfId="72" applyNumberFormat="1" applyFont="1" applyFill="1" applyBorder="1" applyAlignment="1" applyProtection="1">
      <alignment horizontal="center" vertical="center" wrapText="1"/>
      <protection locked="0"/>
    </xf>
    <xf numFmtId="0" fontId="10" fillId="42" borderId="0" xfId="72" applyFont="1" applyFill="1" applyProtection="1">
      <alignment/>
      <protection locked="0"/>
    </xf>
    <xf numFmtId="0" fontId="9" fillId="42" borderId="0" xfId="72" applyNumberFormat="1" applyFont="1" applyFill="1" applyBorder="1" applyAlignment="1" applyProtection="1">
      <alignment horizontal="center" vertical="center" wrapText="1"/>
      <protection locked="0"/>
    </xf>
    <xf numFmtId="0" fontId="9" fillId="0" borderId="0" xfId="72" applyFont="1" applyFill="1" applyAlignment="1" applyProtection="1">
      <alignment wrapText="1"/>
      <protection locked="0"/>
    </xf>
    <xf numFmtId="173" fontId="9" fillId="0" borderId="0" xfId="72" applyNumberFormat="1" applyFont="1" applyFill="1" applyBorder="1" applyAlignment="1" applyProtection="1">
      <alignment horizontal="center" vertical="center" wrapText="1"/>
      <protection locked="0"/>
    </xf>
    <xf numFmtId="0" fontId="9" fillId="0" borderId="17" xfId="72" applyFont="1" applyFill="1" applyBorder="1" applyAlignment="1" applyProtection="1">
      <alignment wrapText="1"/>
      <protection locked="0"/>
    </xf>
    <xf numFmtId="164" fontId="9" fillId="0" borderId="17" xfId="84" applyNumberFormat="1" applyFont="1" applyFill="1" applyBorder="1" applyAlignment="1" applyProtection="1">
      <alignment horizontal="center" wrapText="1"/>
      <protection locked="0"/>
    </xf>
    <xf numFmtId="0" fontId="10" fillId="31" borderId="0" xfId="72" applyFont="1" applyFill="1" applyAlignment="1" applyProtection="1">
      <alignment wrapText="1"/>
      <protection locked="0"/>
    </xf>
    <xf numFmtId="164" fontId="9" fillId="31" borderId="0" xfId="85" applyNumberFormat="1" applyFont="1" applyFill="1" applyBorder="1" applyAlignment="1" applyProtection="1">
      <alignment horizontal="center"/>
      <protection locked="0"/>
    </xf>
    <xf numFmtId="0" fontId="9" fillId="0" borderId="0" xfId="72" applyFont="1" applyFill="1" applyAlignment="1" applyProtection="1">
      <alignment vertical="center" wrapText="1"/>
      <protection locked="0"/>
    </xf>
    <xf numFmtId="0" fontId="9" fillId="0" borderId="0" xfId="72" applyFont="1" applyAlignment="1" applyProtection="1">
      <alignment vertical="center" wrapText="1"/>
      <protection locked="0"/>
    </xf>
    <xf numFmtId="0" fontId="9" fillId="0" borderId="14" xfId="72" applyFont="1" applyFill="1" applyBorder="1" applyAlignment="1" applyProtection="1">
      <alignment horizontal="left" wrapText="1"/>
      <protection locked="0"/>
    </xf>
    <xf numFmtId="0" fontId="9" fillId="0" borderId="14" xfId="72" applyFont="1" applyFill="1" applyBorder="1" applyProtection="1">
      <alignment/>
      <protection locked="0"/>
    </xf>
    <xf numFmtId="0" fontId="12" fillId="0" borderId="0" xfId="0" applyFont="1" applyAlignment="1" applyProtection="1">
      <alignment/>
      <protection locked="0"/>
    </xf>
    <xf numFmtId="0" fontId="16" fillId="0" borderId="0" xfId="0" applyFont="1" applyAlignment="1" applyProtection="1">
      <alignment/>
      <protection locked="0"/>
    </xf>
    <xf numFmtId="174" fontId="9" fillId="0" borderId="3" xfId="43" applyNumberFormat="1" applyFont="1" applyFill="1" applyBorder="1" applyAlignment="1" applyProtection="1">
      <alignment horizontal="right"/>
      <protection locked="0"/>
    </xf>
    <xf numFmtId="174" fontId="9" fillId="0" borderId="28" xfId="43" applyNumberFormat="1" applyFont="1" applyFill="1" applyBorder="1" applyAlignment="1" applyProtection="1">
      <alignment horizontal="right"/>
      <protection locked="0"/>
    </xf>
    <xf numFmtId="174" fontId="9" fillId="0" borderId="3" xfId="43" applyNumberFormat="1" applyFont="1" applyBorder="1" applyAlignment="1" applyProtection="1">
      <alignment horizontal="right"/>
      <protection locked="0"/>
    </xf>
    <xf numFmtId="174" fontId="9" fillId="0" borderId="28" xfId="43" applyNumberFormat="1" applyFont="1" applyBorder="1" applyAlignment="1" applyProtection="1">
      <alignment horizontal="right"/>
      <protection locked="0"/>
    </xf>
    <xf numFmtId="174" fontId="16" fillId="0" borderId="3" xfId="43" applyNumberFormat="1" applyFont="1" applyBorder="1" applyAlignment="1" applyProtection="1">
      <alignment horizontal="right"/>
      <protection locked="0"/>
    </xf>
    <xf numFmtId="174" fontId="16" fillId="0" borderId="28" xfId="43" applyNumberFormat="1" applyFont="1" applyBorder="1" applyAlignment="1" applyProtection="1">
      <alignment horizontal="right"/>
      <protection locked="0"/>
    </xf>
    <xf numFmtId="174" fontId="9" fillId="29" borderId="3" xfId="43" applyNumberFormat="1" applyFont="1" applyFill="1" applyBorder="1" applyAlignment="1" applyProtection="1">
      <alignment horizontal="right"/>
      <protection locked="0"/>
    </xf>
    <xf numFmtId="174" fontId="9" fillId="0" borderId="15" xfId="43" applyNumberFormat="1" applyFont="1" applyBorder="1" applyAlignment="1" applyProtection="1">
      <alignment horizontal="right"/>
      <protection locked="0"/>
    </xf>
    <xf numFmtId="174" fontId="9" fillId="0" borderId="29" xfId="43" applyNumberFormat="1" applyFont="1" applyBorder="1" applyAlignment="1" applyProtection="1">
      <alignment horizontal="right"/>
      <protection locked="0"/>
    </xf>
    <xf numFmtId="164" fontId="10" fillId="0" borderId="30" xfId="84" applyNumberFormat="1" applyFont="1" applyBorder="1" applyAlignment="1" applyProtection="1">
      <alignment/>
      <protection locked="0"/>
    </xf>
    <xf numFmtId="164" fontId="10" fillId="0" borderId="31" xfId="84" applyNumberFormat="1" applyFont="1" applyBorder="1" applyAlignment="1" applyProtection="1">
      <alignment/>
      <protection locked="0"/>
    </xf>
    <xf numFmtId="174" fontId="16" fillId="42" borderId="3" xfId="43" applyNumberFormat="1" applyFont="1" applyFill="1" applyBorder="1" applyAlignment="1" applyProtection="1">
      <alignment horizontal="right"/>
      <protection locked="0"/>
    </xf>
    <xf numFmtId="174" fontId="16" fillId="0" borderId="32" xfId="43" applyNumberFormat="1" applyFont="1" applyFill="1" applyBorder="1" applyAlignment="1" applyProtection="1">
      <alignment horizontal="right"/>
      <protection locked="0"/>
    </xf>
    <xf numFmtId="174" fontId="16" fillId="0" borderId="28" xfId="43" applyNumberFormat="1" applyFont="1" applyFill="1" applyBorder="1" applyAlignment="1" applyProtection="1">
      <alignment horizontal="right"/>
      <protection locked="0"/>
    </xf>
    <xf numFmtId="164" fontId="10" fillId="0" borderId="33" xfId="84" applyNumberFormat="1" applyFont="1" applyBorder="1" applyAlignment="1" applyProtection="1">
      <alignment/>
      <protection locked="0"/>
    </xf>
    <xf numFmtId="164" fontId="10" fillId="0" borderId="34" xfId="84" applyNumberFormat="1" applyFont="1" applyBorder="1" applyAlignment="1" applyProtection="1">
      <alignment/>
      <protection locked="0"/>
    </xf>
    <xf numFmtId="172" fontId="10" fillId="0" borderId="35" xfId="43" applyNumberFormat="1" applyFont="1" applyFill="1" applyBorder="1" applyAlignment="1" applyProtection="1">
      <alignment wrapText="1"/>
      <protection locked="0"/>
    </xf>
    <xf numFmtId="172" fontId="10" fillId="0" borderId="36" xfId="43" applyNumberFormat="1" applyFont="1" applyFill="1" applyBorder="1" applyAlignment="1" applyProtection="1">
      <alignment wrapText="1"/>
      <protection locked="0"/>
    </xf>
    <xf numFmtId="174" fontId="9" fillId="0" borderId="3" xfId="43" applyNumberFormat="1" applyFont="1" applyFill="1" applyBorder="1" applyAlignment="1" applyProtection="1">
      <alignment horizontal="right" wrapText="1"/>
      <protection locked="0"/>
    </xf>
    <xf numFmtId="174" fontId="9" fillId="0" borderId="28" xfId="43" applyNumberFormat="1" applyFont="1" applyFill="1" applyBorder="1" applyAlignment="1" applyProtection="1">
      <alignment horizontal="right" wrapText="1"/>
      <protection locked="0"/>
    </xf>
    <xf numFmtId="174" fontId="16" fillId="42" borderId="8" xfId="43" applyNumberFormat="1" applyFont="1" applyFill="1" applyBorder="1" applyAlignment="1" applyProtection="1">
      <alignment horizontal="right" wrapText="1"/>
      <protection locked="0"/>
    </xf>
    <xf numFmtId="174" fontId="16" fillId="0" borderId="15" xfId="43" applyNumberFormat="1" applyFont="1" applyFill="1" applyBorder="1" applyAlignment="1" applyProtection="1">
      <alignment horizontal="right" wrapText="1"/>
      <protection locked="0"/>
    </xf>
    <xf numFmtId="174" fontId="16" fillId="0" borderId="29" xfId="43" applyNumberFormat="1" applyFont="1" applyFill="1" applyBorder="1" applyAlignment="1" applyProtection="1">
      <alignment horizontal="right" wrapText="1"/>
      <protection locked="0"/>
    </xf>
    <xf numFmtId="164" fontId="9" fillId="0" borderId="3" xfId="84" applyNumberFormat="1" applyFont="1" applyFill="1" applyBorder="1" applyAlignment="1" applyProtection="1">
      <alignment wrapText="1"/>
      <protection locked="0"/>
    </xf>
    <xf numFmtId="164" fontId="9" fillId="0" borderId="28" xfId="84" applyNumberFormat="1" applyFont="1" applyFill="1" applyBorder="1" applyAlignment="1" applyProtection="1">
      <alignment wrapText="1"/>
      <protection locked="0"/>
    </xf>
    <xf numFmtId="172" fontId="9" fillId="0" borderId="15" xfId="43" applyNumberFormat="1" applyFont="1" applyFill="1" applyBorder="1" applyAlignment="1" applyProtection="1">
      <alignment wrapText="1"/>
      <protection locked="0"/>
    </xf>
    <xf numFmtId="172" fontId="9" fillId="0" borderId="29" xfId="43" applyNumberFormat="1" applyFont="1" applyFill="1" applyBorder="1" applyAlignment="1" applyProtection="1">
      <alignment wrapText="1"/>
      <protection locked="0"/>
    </xf>
    <xf numFmtId="0" fontId="10" fillId="42" borderId="3" xfId="0" applyFont="1" applyFill="1" applyBorder="1" applyAlignment="1" applyProtection="1">
      <alignment horizontal="center"/>
      <protection locked="0"/>
    </xf>
    <xf numFmtId="0" fontId="10" fillId="42" borderId="28" xfId="0" applyFont="1" applyFill="1" applyBorder="1" applyAlignment="1" applyProtection="1">
      <alignment horizontal="center"/>
      <protection locked="0"/>
    </xf>
    <xf numFmtId="164" fontId="17" fillId="0" borderId="30" xfId="84" applyNumberFormat="1" applyFont="1" applyBorder="1" applyAlignment="1" applyProtection="1">
      <alignment/>
      <protection locked="0"/>
    </xf>
    <xf numFmtId="164" fontId="17" fillId="0" borderId="31" xfId="84" applyNumberFormat="1" applyFont="1" applyBorder="1" applyAlignment="1" applyProtection="1">
      <alignment/>
      <protection locked="0"/>
    </xf>
    <xf numFmtId="0" fontId="9" fillId="42" borderId="0" xfId="0" applyFont="1" applyFill="1" applyAlignment="1" applyProtection="1">
      <alignment/>
      <protection locked="0"/>
    </xf>
    <xf numFmtId="0" fontId="9" fillId="0" borderId="0" xfId="0" applyFont="1" applyFill="1" applyAlignment="1" applyProtection="1">
      <alignment/>
      <protection locked="0"/>
    </xf>
    <xf numFmtId="0" fontId="9" fillId="0" borderId="37" xfId="0" applyFont="1" applyBorder="1" applyAlignment="1" applyProtection="1">
      <alignment wrapText="1"/>
      <protection locked="0"/>
    </xf>
    <xf numFmtId="0" fontId="9" fillId="0" borderId="37" xfId="0" applyFont="1" applyFill="1" applyBorder="1" applyAlignment="1" applyProtection="1">
      <alignment vertical="center" wrapText="1"/>
      <protection locked="0"/>
    </xf>
    <xf numFmtId="0" fontId="16" fillId="0" borderId="37" xfId="0" applyFont="1" applyFill="1" applyBorder="1" applyAlignment="1" applyProtection="1">
      <alignment horizontal="left" vertical="center" wrapText="1" indent="2"/>
      <protection locked="0"/>
    </xf>
    <xf numFmtId="0" fontId="9" fillId="0" borderId="37" xfId="0" applyFont="1" applyFill="1" applyBorder="1" applyAlignment="1" applyProtection="1">
      <alignment horizontal="left" vertical="center" wrapText="1"/>
      <protection locked="0"/>
    </xf>
    <xf numFmtId="0" fontId="9" fillId="0" borderId="38" xfId="0" applyFont="1" applyBorder="1" applyAlignment="1" applyProtection="1">
      <alignment/>
      <protection locked="0"/>
    </xf>
    <xf numFmtId="0" fontId="10" fillId="0" borderId="39" xfId="0" applyFont="1" applyBorder="1" applyAlignment="1" applyProtection="1">
      <alignment wrapText="1"/>
      <protection locked="0"/>
    </xf>
    <xf numFmtId="0" fontId="9" fillId="0" borderId="0" xfId="0" applyFont="1" applyBorder="1" applyAlignment="1" applyProtection="1">
      <alignment/>
      <protection locked="0"/>
    </xf>
    <xf numFmtId="0" fontId="9" fillId="0" borderId="0" xfId="0" applyFont="1" applyBorder="1" applyAlignment="1" applyProtection="1">
      <alignment wrapText="1"/>
      <protection locked="0"/>
    </xf>
    <xf numFmtId="0" fontId="9" fillId="42" borderId="0" xfId="0" applyFont="1" applyFill="1" applyBorder="1" applyAlignment="1" applyProtection="1">
      <alignment/>
      <protection locked="0"/>
    </xf>
    <xf numFmtId="0" fontId="9" fillId="0" borderId="37" xfId="0" applyFont="1" applyFill="1" applyBorder="1" applyAlignment="1" applyProtection="1">
      <alignment wrapText="1"/>
      <protection locked="0"/>
    </xf>
    <xf numFmtId="0" fontId="9" fillId="0" borderId="38" xfId="0" applyFont="1" applyBorder="1" applyAlignment="1" applyProtection="1">
      <alignment wrapText="1"/>
      <protection locked="0"/>
    </xf>
    <xf numFmtId="0" fontId="10" fillId="0" borderId="0" xfId="72" applyFont="1" applyFill="1" applyBorder="1" applyAlignment="1" applyProtection="1">
      <alignment wrapText="1"/>
      <protection locked="0"/>
    </xf>
    <xf numFmtId="0" fontId="16" fillId="0" borderId="37" xfId="0" applyFont="1" applyBorder="1" applyAlignment="1" applyProtection="1">
      <alignment horizontal="left" wrapText="1" indent="2"/>
      <protection locked="0"/>
    </xf>
    <xf numFmtId="0" fontId="9" fillId="0" borderId="37" xfId="0" applyFont="1" applyBorder="1" applyAlignment="1" applyProtection="1">
      <alignment horizontal="left" wrapText="1"/>
      <protection locked="0"/>
    </xf>
    <xf numFmtId="0" fontId="9" fillId="29" borderId="37" xfId="0" applyFont="1" applyFill="1" applyBorder="1" applyAlignment="1" applyProtection="1">
      <alignment wrapText="1"/>
      <protection locked="0"/>
    </xf>
    <xf numFmtId="0" fontId="16" fillId="29" borderId="40" xfId="0" applyFont="1" applyFill="1" applyBorder="1" applyAlignment="1" applyProtection="1">
      <alignment horizontal="left" vertical="center" wrapText="1" indent="2"/>
      <protection locked="0"/>
    </xf>
    <xf numFmtId="164" fontId="9" fillId="0" borderId="0" xfId="0" applyNumberFormat="1" applyFont="1" applyAlignment="1" applyProtection="1">
      <alignment/>
      <protection locked="0"/>
    </xf>
    <xf numFmtId="164" fontId="9" fillId="0" borderId="0" xfId="84" applyNumberFormat="1" applyFont="1" applyAlignment="1" applyProtection="1">
      <alignment/>
      <protection locked="0"/>
    </xf>
    <xf numFmtId="0" fontId="16" fillId="0" borderId="37" xfId="0" applyFont="1" applyBorder="1" applyAlignment="1" applyProtection="1">
      <alignment wrapText="1"/>
      <protection locked="0"/>
    </xf>
    <xf numFmtId="0" fontId="10" fillId="0" borderId="40" xfId="0" applyFont="1" applyBorder="1" applyAlignment="1" applyProtection="1">
      <alignment wrapText="1"/>
      <protection locked="0"/>
    </xf>
    <xf numFmtId="0" fontId="10" fillId="0" borderId="41" xfId="72" applyFont="1" applyFill="1" applyBorder="1" applyAlignment="1" applyProtection="1">
      <alignment wrapText="1"/>
      <protection locked="0"/>
    </xf>
    <xf numFmtId="0" fontId="9" fillId="0" borderId="37" xfId="94" applyFont="1" applyBorder="1" applyProtection="1">
      <alignment/>
      <protection locked="0"/>
    </xf>
    <xf numFmtId="0" fontId="9" fillId="0" borderId="37" xfId="94" applyFont="1" applyFill="1" applyBorder="1" applyProtection="1">
      <alignment/>
      <protection locked="0"/>
    </xf>
    <xf numFmtId="0" fontId="16" fillId="0" borderId="0" xfId="0" applyFont="1" applyBorder="1" applyAlignment="1" applyProtection="1">
      <alignment/>
      <protection locked="0"/>
    </xf>
    <xf numFmtId="0" fontId="16" fillId="0" borderId="37" xfId="94" applyFont="1" applyFill="1" applyBorder="1" applyAlignment="1" applyProtection="1">
      <alignment horizontal="left" indent="2"/>
      <protection locked="0"/>
    </xf>
    <xf numFmtId="0" fontId="16" fillId="0" borderId="37" xfId="94" applyFont="1" applyFill="1" applyBorder="1" applyAlignment="1" applyProtection="1">
      <alignment horizontal="left" indent="5"/>
      <protection locked="0"/>
    </xf>
    <xf numFmtId="0" fontId="16" fillId="29" borderId="37" xfId="94" applyFont="1" applyFill="1" applyBorder="1" applyAlignment="1" applyProtection="1">
      <alignment horizontal="left" wrapText="1" indent="2"/>
      <protection locked="0"/>
    </xf>
    <xf numFmtId="0" fontId="16" fillId="0" borderId="37" xfId="94" applyFont="1" applyBorder="1" applyAlignment="1" applyProtection="1">
      <alignment horizontal="left" indent="2"/>
      <protection locked="0"/>
    </xf>
    <xf numFmtId="0" fontId="16" fillId="0" borderId="38" xfId="94" applyFont="1" applyBorder="1" applyAlignment="1" applyProtection="1">
      <alignment horizontal="left" indent="2"/>
      <protection locked="0"/>
    </xf>
    <xf numFmtId="0" fontId="9" fillId="29" borderId="24" xfId="0" applyFont="1" applyFill="1" applyBorder="1" applyAlignment="1" applyProtection="1">
      <alignment horizontal="left" wrapText="1"/>
      <protection locked="0"/>
    </xf>
    <xf numFmtId="0" fontId="9" fillId="0" borderId="16" xfId="0" applyFont="1" applyFill="1" applyBorder="1" applyAlignment="1" applyProtection="1">
      <alignment/>
      <protection locked="0"/>
    </xf>
    <xf numFmtId="0" fontId="9" fillId="0" borderId="16" xfId="0" applyFont="1" applyFill="1" applyBorder="1" applyAlignment="1" applyProtection="1">
      <alignment horizontal="left" indent="2"/>
      <protection locked="0"/>
    </xf>
    <xf numFmtId="0" fontId="9" fillId="0" borderId="16" xfId="0" applyFont="1" applyFill="1" applyBorder="1" applyAlignment="1" applyProtection="1">
      <alignment horizontal="left" indent="4"/>
      <protection locked="0"/>
    </xf>
    <xf numFmtId="0" fontId="9" fillId="0" borderId="42" xfId="94" applyFont="1" applyFill="1" applyBorder="1" applyAlignment="1" applyProtection="1">
      <alignment horizontal="left"/>
      <protection locked="0"/>
    </xf>
    <xf numFmtId="0" fontId="9" fillId="0" borderId="0" xfId="94" applyFont="1" applyFill="1" applyBorder="1" applyAlignment="1" applyProtection="1">
      <alignment horizontal="left"/>
      <protection locked="0"/>
    </xf>
    <xf numFmtId="0" fontId="9" fillId="0" borderId="0" xfId="0" applyFont="1" applyAlignment="1" applyProtection="1">
      <alignment wrapText="1"/>
      <protection locked="0"/>
    </xf>
    <xf numFmtId="0" fontId="9" fillId="29" borderId="37" xfId="58" applyFont="1" applyFill="1" applyBorder="1" applyAlignment="1" applyProtection="1">
      <alignment horizontal="left" vertical="center" wrapText="1"/>
      <protection locked="0"/>
    </xf>
    <xf numFmtId="0" fontId="9" fillId="29" borderId="37" xfId="0" applyFont="1" applyFill="1" applyBorder="1" applyAlignment="1" applyProtection="1">
      <alignment horizontal="left" wrapText="1"/>
      <protection locked="0"/>
    </xf>
    <xf numFmtId="0" fontId="9" fillId="29" borderId="37" xfId="0" applyFont="1" applyFill="1" applyBorder="1" applyAlignment="1" applyProtection="1">
      <alignment horizontal="left" vertical="center" wrapText="1"/>
      <protection locked="0"/>
    </xf>
    <xf numFmtId="0" fontId="17" fillId="0" borderId="39" xfId="0" applyFont="1" applyBorder="1" applyAlignment="1" applyProtection="1">
      <alignment wrapText="1"/>
      <protection locked="0"/>
    </xf>
    <xf numFmtId="0" fontId="5" fillId="0" borderId="0" xfId="72" applyFont="1" applyAlignment="1" applyProtection="1">
      <alignment/>
      <protection locked="0"/>
    </xf>
    <xf numFmtId="0" fontId="2" fillId="42" borderId="43" xfId="0" applyFont="1" applyFill="1" applyBorder="1" applyAlignment="1" applyProtection="1">
      <alignment horizontal="center" vertical="center"/>
      <protection locked="0"/>
    </xf>
    <xf numFmtId="0" fontId="2" fillId="42" borderId="3" xfId="0" applyFont="1" applyFill="1" applyBorder="1" applyAlignment="1" applyProtection="1">
      <alignment horizontal="center" vertical="center"/>
      <protection locked="0"/>
    </xf>
    <xf numFmtId="0" fontId="4" fillId="0" borderId="16" xfId="0" applyFont="1" applyFill="1" applyBorder="1" applyAlignment="1" applyProtection="1">
      <alignment vertical="center" wrapText="1"/>
      <protection locked="0"/>
    </xf>
    <xf numFmtId="0" fontId="2" fillId="0" borderId="28" xfId="0" applyFont="1" applyFill="1" applyBorder="1" applyAlignment="1" applyProtection="1">
      <alignment horizontal="left" vertical="center" wrapText="1" shrinkToFit="1"/>
      <protection locked="0"/>
    </xf>
    <xf numFmtId="0" fontId="2" fillId="0" borderId="16" xfId="0" applyFont="1" applyFill="1" applyBorder="1" applyAlignment="1" applyProtection="1">
      <alignment horizontal="left" vertical="center" wrapText="1" indent="2"/>
      <protection locked="0"/>
    </xf>
    <xf numFmtId="0" fontId="2" fillId="0" borderId="28" xfId="0" applyFont="1" applyBorder="1" applyAlignment="1" applyProtection="1">
      <alignment horizontal="left" wrapText="1"/>
      <protection locked="0"/>
    </xf>
    <xf numFmtId="0" fontId="2" fillId="0" borderId="16" xfId="0" applyFont="1" applyFill="1" applyBorder="1" applyAlignment="1" applyProtection="1">
      <alignment horizontal="left" wrapText="1" indent="2"/>
      <protection locked="0"/>
    </xf>
    <xf numFmtId="0" fontId="2" fillId="29" borderId="28" xfId="0" applyFont="1" applyFill="1" applyBorder="1" applyAlignment="1" applyProtection="1">
      <alignment horizontal="left" vertical="center" wrapText="1" shrinkToFit="1"/>
      <protection locked="0"/>
    </xf>
    <xf numFmtId="0" fontId="2" fillId="0" borderId="28" xfId="0" applyFont="1" applyBorder="1" applyAlignment="1" applyProtection="1">
      <alignment wrapText="1"/>
      <protection locked="0"/>
    </xf>
    <xf numFmtId="0" fontId="4" fillId="0" borderId="16" xfId="0" applyFont="1" applyFill="1" applyBorder="1" applyAlignment="1" applyProtection="1">
      <alignment horizontal="left" wrapText="1"/>
      <protection locked="0"/>
    </xf>
    <xf numFmtId="0" fontId="2" fillId="0" borderId="28" xfId="0" applyFont="1" applyFill="1" applyBorder="1" applyAlignment="1" applyProtection="1">
      <alignment horizontal="left" wrapText="1" shrinkToFit="1"/>
      <protection locked="0"/>
    </xf>
    <xf numFmtId="0" fontId="4" fillId="42" borderId="16" xfId="0" applyFont="1" applyFill="1" applyBorder="1" applyAlignment="1" applyProtection="1">
      <alignment wrapText="1"/>
      <protection locked="0"/>
    </xf>
    <xf numFmtId="0" fontId="2" fillId="42" borderId="28" xfId="0" applyFont="1" applyFill="1" applyBorder="1" applyAlignment="1" applyProtection="1">
      <alignment vertical="center" wrapText="1" shrinkToFit="1"/>
      <protection locked="0"/>
    </xf>
    <xf numFmtId="0" fontId="2" fillId="0" borderId="37" xfId="58" applyFont="1" applyFill="1" applyBorder="1" applyAlignment="1" applyProtection="1">
      <alignment horizontal="left" vertical="center" wrapText="1"/>
      <protection locked="0"/>
    </xf>
    <xf numFmtId="0" fontId="2" fillId="0" borderId="38" xfId="0" applyFont="1" applyBorder="1" applyAlignment="1" applyProtection="1">
      <alignment horizontal="left" wrapText="1"/>
      <protection locked="0"/>
    </xf>
    <xf numFmtId="0" fontId="2" fillId="0" borderId="29" xfId="0" applyFont="1" applyBorder="1" applyAlignment="1" applyProtection="1">
      <alignment wrapText="1"/>
      <protection locked="0"/>
    </xf>
    <xf numFmtId="0" fontId="2" fillId="0" borderId="0" xfId="0" applyFont="1" applyBorder="1" applyAlignment="1" applyProtection="1">
      <alignment horizontal="left" wrapText="1"/>
      <protection locked="0"/>
    </xf>
    <xf numFmtId="3" fontId="2" fillId="0" borderId="0" xfId="43" applyNumberFormat="1" applyFont="1" applyBorder="1" applyAlignment="1" applyProtection="1">
      <alignment wrapText="1"/>
      <protection locked="0"/>
    </xf>
    <xf numFmtId="0" fontId="2" fillId="0" borderId="0" xfId="0" applyFont="1" applyBorder="1" applyAlignment="1" applyProtection="1">
      <alignment wrapText="1"/>
      <protection locked="0"/>
    </xf>
    <xf numFmtId="0" fontId="4" fillId="42" borderId="0" xfId="72" applyFont="1" applyFill="1" applyAlignment="1" applyProtection="1">
      <alignment wrapText="1"/>
      <protection locked="0"/>
    </xf>
    <xf numFmtId="164" fontId="2" fillId="42" borderId="0" xfId="85" applyNumberFormat="1" applyFont="1" applyFill="1" applyBorder="1" applyAlignment="1" applyProtection="1">
      <alignment horizontal="center"/>
      <protection locked="0"/>
    </xf>
    <xf numFmtId="0" fontId="18" fillId="0" borderId="0" xfId="72" applyFont="1" applyAlignment="1" applyProtection="1">
      <alignment/>
      <protection locked="0"/>
    </xf>
    <xf numFmtId="0" fontId="9" fillId="0" borderId="14" xfId="0" applyFont="1" applyBorder="1" applyAlignment="1" applyProtection="1">
      <alignment/>
      <protection locked="0"/>
    </xf>
    <xf numFmtId="0" fontId="9" fillId="0" borderId="0" xfId="72" applyFont="1" applyFill="1" applyBorder="1" applyAlignment="1" applyProtection="1">
      <alignment horizontal="left" wrapText="1"/>
      <protection locked="0"/>
    </xf>
    <xf numFmtId="0" fontId="16"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wrapText="1"/>
      <protection locked="0"/>
    </xf>
    <xf numFmtId="0" fontId="9" fillId="0" borderId="0" xfId="0" applyFont="1" applyFill="1" applyBorder="1" applyAlignment="1" applyProtection="1">
      <alignment horizontal="center"/>
      <protection locked="0"/>
    </xf>
    <xf numFmtId="172" fontId="9" fillId="0" borderId="0" xfId="43" applyNumberFormat="1" applyFont="1" applyFill="1" applyBorder="1" applyAlignment="1" applyProtection="1">
      <alignment horizontal="center"/>
      <protection locked="0"/>
    </xf>
    <xf numFmtId="0" fontId="16" fillId="42" borderId="44" xfId="0" applyFont="1" applyFill="1" applyBorder="1" applyAlignment="1" applyProtection="1">
      <alignment horizontal="left" vertical="center"/>
      <protection locked="0"/>
    </xf>
    <xf numFmtId="0" fontId="10" fillId="42" borderId="45" xfId="0" applyFont="1" applyFill="1" applyBorder="1" applyAlignment="1" applyProtection="1">
      <alignment horizontal="center" vertical="center" wrapText="1"/>
      <protection locked="0"/>
    </xf>
    <xf numFmtId="0" fontId="10" fillId="0" borderId="24" xfId="0" applyFont="1" applyFill="1" applyBorder="1" applyAlignment="1" applyProtection="1">
      <alignment horizontal="left" vertical="center" wrapText="1"/>
      <protection locked="0"/>
    </xf>
    <xf numFmtId="0" fontId="9" fillId="29" borderId="7" xfId="0" applyFont="1" applyFill="1" applyBorder="1" applyAlignment="1" applyProtection="1">
      <alignment horizontal="left" vertical="center" wrapText="1"/>
      <protection locked="0"/>
    </xf>
    <xf numFmtId="0" fontId="9" fillId="29" borderId="17" xfId="0" applyFont="1" applyFill="1" applyBorder="1" applyAlignment="1" applyProtection="1">
      <alignment horizontal="left" vertical="center" wrapText="1"/>
      <protection locked="0"/>
    </xf>
    <xf numFmtId="0" fontId="9" fillId="29" borderId="12" xfId="0" applyFont="1" applyFill="1" applyBorder="1" applyAlignment="1" applyProtection="1">
      <alignment horizontal="left" vertical="center" wrapText="1"/>
      <protection locked="0"/>
    </xf>
    <xf numFmtId="0" fontId="9" fillId="29" borderId="3" xfId="0" applyFont="1" applyFill="1" applyBorder="1" applyAlignment="1" applyProtection="1">
      <alignment horizontal="center" vertical="center" wrapText="1"/>
      <protection locked="0"/>
    </xf>
    <xf numFmtId="174" fontId="9" fillId="29" borderId="3" xfId="43" applyNumberFormat="1" applyFont="1" applyFill="1" applyBorder="1" applyAlignment="1" applyProtection="1">
      <alignment horizontal="center" vertical="center" wrapText="1"/>
      <protection locked="0"/>
    </xf>
    <xf numFmtId="164" fontId="9" fillId="29" borderId="28" xfId="84" applyNumberFormat="1" applyFont="1" applyFill="1" applyBorder="1" applyAlignment="1" applyProtection="1">
      <alignment horizontal="center" vertical="center" wrapText="1"/>
      <protection locked="0"/>
    </xf>
    <xf numFmtId="0" fontId="16" fillId="0" borderId="16" xfId="0" applyFont="1" applyFill="1" applyBorder="1" applyAlignment="1" applyProtection="1">
      <alignment horizontal="left" vertical="center" wrapText="1"/>
      <protection locked="0"/>
    </xf>
    <xf numFmtId="0" fontId="9" fillId="0" borderId="3" xfId="0" applyFont="1" applyFill="1" applyBorder="1" applyAlignment="1" applyProtection="1">
      <alignment horizontal="center" vertical="center" wrapText="1"/>
      <protection locked="0"/>
    </xf>
    <xf numFmtId="174" fontId="9" fillId="0" borderId="3" xfId="43" applyNumberFormat="1" applyFont="1" applyFill="1" applyBorder="1" applyAlignment="1" applyProtection="1">
      <alignment horizontal="center" vertical="center" wrapText="1"/>
      <protection locked="0"/>
    </xf>
    <xf numFmtId="164" fontId="9" fillId="0" borderId="28" xfId="84" applyNumberFormat="1" applyFont="1" applyFill="1" applyBorder="1" applyAlignment="1" applyProtection="1">
      <alignment horizontal="center" vertical="center" wrapText="1"/>
      <protection locked="0"/>
    </xf>
    <xf numFmtId="0" fontId="10" fillId="0" borderId="16" xfId="0" applyFont="1" applyFill="1" applyBorder="1" applyAlignment="1" applyProtection="1">
      <alignment horizontal="left" vertical="center" wrapText="1"/>
      <protection locked="0"/>
    </xf>
    <xf numFmtId="0" fontId="16" fillId="0" borderId="22" xfId="0" applyFont="1" applyBorder="1" applyAlignment="1" applyProtection="1">
      <alignment horizontal="left" vertical="center" wrapText="1"/>
      <protection locked="0"/>
    </xf>
    <xf numFmtId="0" fontId="9" fillId="0" borderId="8" xfId="0" applyFont="1" applyBorder="1" applyAlignment="1" applyProtection="1">
      <alignment horizontal="center" vertical="center"/>
      <protection locked="0"/>
    </xf>
    <xf numFmtId="174" fontId="9" fillId="0" borderId="8" xfId="43" applyNumberFormat="1" applyFont="1" applyBorder="1" applyAlignment="1" applyProtection="1">
      <alignment horizontal="center" vertical="center"/>
      <protection locked="0"/>
    </xf>
    <xf numFmtId="164" fontId="9" fillId="0" borderId="46" xfId="84" applyNumberFormat="1" applyFont="1" applyBorder="1" applyAlignment="1" applyProtection="1">
      <alignment horizontal="center" vertical="center"/>
      <protection locked="0"/>
    </xf>
    <xf numFmtId="0" fontId="16" fillId="0" borderId="42" xfId="0" applyFont="1" applyBorder="1" applyAlignment="1" applyProtection="1">
      <alignment horizontal="left" vertical="center" wrapText="1"/>
      <protection locked="0"/>
    </xf>
    <xf numFmtId="0" fontId="9" fillId="0" borderId="15" xfId="0" applyFont="1" applyBorder="1" applyAlignment="1" applyProtection="1">
      <alignment horizontal="center" vertical="center"/>
      <protection locked="0"/>
    </xf>
    <xf numFmtId="174" fontId="9" fillId="0" borderId="15" xfId="43" applyNumberFormat="1" applyFont="1" applyBorder="1" applyAlignment="1" applyProtection="1">
      <alignment horizontal="center" vertical="center"/>
      <protection locked="0"/>
    </xf>
    <xf numFmtId="164" fontId="9" fillId="0" borderId="29" xfId="84" applyNumberFormat="1" applyFont="1" applyBorder="1" applyAlignment="1" applyProtection="1">
      <alignment horizontal="center" vertical="center"/>
      <protection locked="0"/>
    </xf>
    <xf numFmtId="0" fontId="16" fillId="0" borderId="0" xfId="0" applyFont="1" applyBorder="1" applyAlignment="1" applyProtection="1">
      <alignment horizontal="left" vertical="center" wrapText="1"/>
      <protection locked="0"/>
    </xf>
    <xf numFmtId="0" fontId="9" fillId="0" borderId="0" xfId="0" applyFont="1" applyBorder="1" applyAlignment="1" applyProtection="1">
      <alignment horizontal="left" wrapText="1"/>
      <protection locked="0"/>
    </xf>
    <xf numFmtId="0" fontId="9" fillId="0" borderId="0" xfId="0" applyFont="1" applyBorder="1" applyAlignment="1" applyProtection="1">
      <alignment horizontal="center"/>
      <protection locked="0"/>
    </xf>
    <xf numFmtId="172" fontId="9" fillId="0" borderId="0" xfId="43" applyNumberFormat="1" applyFont="1" applyBorder="1" applyAlignment="1" applyProtection="1">
      <alignment horizontal="center"/>
      <protection locked="0"/>
    </xf>
    <xf numFmtId="0" fontId="10" fillId="0" borderId="0" xfId="0" applyFont="1" applyBorder="1" applyAlignment="1" applyProtection="1">
      <alignment horizontal="left" vertical="center" wrapText="1"/>
      <protection locked="0"/>
    </xf>
    <xf numFmtId="0" fontId="10" fillId="42" borderId="3" xfId="0" applyFont="1" applyFill="1" applyBorder="1" applyAlignment="1" applyProtection="1">
      <alignment horizontal="center" vertical="center" wrapText="1"/>
      <protection locked="0"/>
    </xf>
    <xf numFmtId="0" fontId="10" fillId="42" borderId="28" xfId="0" applyFont="1" applyFill="1" applyBorder="1" applyAlignment="1" applyProtection="1">
      <alignment horizontal="center" vertical="center" wrapText="1"/>
      <protection locked="0"/>
    </xf>
    <xf numFmtId="0" fontId="9" fillId="42" borderId="3" xfId="0" applyFont="1" applyFill="1" applyBorder="1" applyAlignment="1" applyProtection="1">
      <alignment horizontal="center" vertical="center" wrapText="1"/>
      <protection locked="0"/>
    </xf>
    <xf numFmtId="0" fontId="9" fillId="42" borderId="28" xfId="0" applyFont="1" applyFill="1" applyBorder="1" applyAlignment="1" applyProtection="1">
      <alignment horizontal="center" vertical="center" wrapText="1"/>
      <protection locked="0"/>
    </xf>
    <xf numFmtId="0" fontId="16" fillId="0" borderId="37" xfId="0" applyFont="1" applyBorder="1" applyAlignment="1" applyProtection="1">
      <alignment horizontal="left" vertical="center" wrapText="1"/>
      <protection locked="0"/>
    </xf>
    <xf numFmtId="0" fontId="9" fillId="0" borderId="3" xfId="0" applyFont="1" applyBorder="1" applyAlignment="1" applyProtection="1">
      <alignment horizontal="center" vertical="center" wrapText="1"/>
      <protection locked="0"/>
    </xf>
    <xf numFmtId="3" fontId="9" fillId="0" borderId="3" xfId="43" applyNumberFormat="1" applyFont="1" applyBorder="1" applyAlignment="1" applyProtection="1">
      <alignment horizontal="center" vertical="center" wrapText="1"/>
      <protection locked="0"/>
    </xf>
    <xf numFmtId="3" fontId="9" fillId="0" borderId="3" xfId="0" applyNumberFormat="1" applyFont="1" applyFill="1" applyBorder="1" applyAlignment="1" applyProtection="1">
      <alignment horizontal="center" vertical="center" wrapText="1"/>
      <protection locked="0"/>
    </xf>
    <xf numFmtId="175" fontId="9" fillId="0" borderId="3" xfId="0" applyNumberFormat="1" applyFont="1" applyFill="1" applyBorder="1" applyAlignment="1" applyProtection="1">
      <alignment horizontal="center" vertical="center" wrapText="1"/>
      <protection locked="0"/>
    </xf>
    <xf numFmtId="0" fontId="9" fillId="0" borderId="3" xfId="0" applyFont="1" applyFill="1" applyBorder="1" applyAlignment="1" applyProtection="1">
      <alignment horizontal="left" vertical="center" wrapText="1" shrinkToFit="1"/>
      <protection locked="0"/>
    </xf>
    <xf numFmtId="0" fontId="9" fillId="0" borderId="28" xfId="0" applyFont="1" applyFill="1" applyBorder="1" applyAlignment="1" applyProtection="1">
      <alignment horizontal="center" vertical="center"/>
      <protection locked="0"/>
    </xf>
    <xf numFmtId="0" fontId="16" fillId="0" borderId="37" xfId="0" applyFont="1" applyBorder="1" applyAlignment="1" applyProtection="1">
      <alignment horizontal="left" vertical="center"/>
      <protection locked="0"/>
    </xf>
    <xf numFmtId="14" fontId="9" fillId="0" borderId="3" xfId="0" applyNumberFormat="1" applyFont="1" applyBorder="1" applyAlignment="1" applyProtection="1">
      <alignment horizontal="center" vertical="center" wrapText="1"/>
      <protection locked="0"/>
    </xf>
    <xf numFmtId="0" fontId="10" fillId="0" borderId="37" xfId="0" applyFont="1" applyBorder="1" applyAlignment="1" applyProtection="1">
      <alignment horizontal="left" vertical="center" wrapText="1"/>
      <protection locked="0"/>
    </xf>
    <xf numFmtId="3" fontId="9" fillId="0" borderId="3" xfId="0" applyNumberFormat="1" applyFont="1" applyBorder="1" applyAlignment="1" applyProtection="1">
      <alignment horizontal="center" vertical="center" wrapText="1"/>
      <protection locked="0"/>
    </xf>
    <xf numFmtId="175" fontId="9" fillId="0" borderId="3" xfId="0" applyNumberFormat="1" applyFont="1" applyBorder="1" applyAlignment="1" applyProtection="1">
      <alignment horizontal="center" vertical="center" wrapText="1"/>
      <protection locked="0"/>
    </xf>
    <xf numFmtId="0" fontId="9" fillId="0" borderId="3" xfId="0" applyFont="1" applyBorder="1" applyAlignment="1" applyProtection="1">
      <alignment horizontal="left" vertical="center" wrapText="1" shrinkToFit="1"/>
      <protection locked="0"/>
    </xf>
    <xf numFmtId="0" fontId="9" fillId="0" borderId="28"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3" fontId="9" fillId="0" borderId="3" xfId="43" applyNumberFormat="1" applyFont="1" applyBorder="1" applyAlignment="1" applyProtection="1">
      <alignment horizontal="center" vertical="center"/>
      <protection locked="0"/>
    </xf>
    <xf numFmtId="3" fontId="9" fillId="0" borderId="3" xfId="0" applyNumberFormat="1" applyFont="1" applyBorder="1" applyAlignment="1" applyProtection="1">
      <alignment horizontal="center" vertical="center"/>
      <protection locked="0"/>
    </xf>
    <xf numFmtId="175" fontId="9" fillId="0" borderId="3" xfId="0" applyNumberFormat="1" applyFont="1" applyBorder="1" applyAlignment="1" applyProtection="1">
      <alignment horizontal="center" vertical="center"/>
      <protection locked="0"/>
    </xf>
    <xf numFmtId="0" fontId="10" fillId="0" borderId="37" xfId="0" applyFont="1" applyBorder="1" applyAlignment="1" applyProtection="1">
      <alignment horizontal="left" vertical="center"/>
      <protection locked="0"/>
    </xf>
    <xf numFmtId="0" fontId="16" fillId="0" borderId="16"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protection locked="0"/>
    </xf>
    <xf numFmtId="0" fontId="16" fillId="0" borderId="42" xfId="0" applyFont="1" applyBorder="1" applyAlignment="1" applyProtection="1">
      <alignment horizontal="left" vertical="center"/>
      <protection locked="0"/>
    </xf>
    <xf numFmtId="0" fontId="9" fillId="0" borderId="15" xfId="0" applyFont="1" applyBorder="1" applyAlignment="1" applyProtection="1">
      <alignment horizontal="center" vertical="center" wrapText="1"/>
      <protection locked="0"/>
    </xf>
    <xf numFmtId="3" fontId="9" fillId="0" borderId="15" xfId="43" applyNumberFormat="1" applyFont="1" applyBorder="1" applyAlignment="1" applyProtection="1">
      <alignment horizontal="center" vertical="center"/>
      <protection locked="0"/>
    </xf>
    <xf numFmtId="3" fontId="9" fillId="0" borderId="15" xfId="0" applyNumberFormat="1" applyFont="1" applyBorder="1" applyAlignment="1" applyProtection="1">
      <alignment horizontal="center" vertical="center"/>
      <protection locked="0"/>
    </xf>
    <xf numFmtId="175" fontId="9" fillId="0" borderId="15" xfId="0" applyNumberFormat="1" applyFont="1" applyBorder="1" applyAlignment="1" applyProtection="1">
      <alignment horizontal="center" vertical="center"/>
      <protection locked="0"/>
    </xf>
    <xf numFmtId="0" fontId="9" fillId="0" borderId="15" xfId="0" applyFont="1" applyBorder="1" applyAlignment="1" applyProtection="1">
      <alignment horizontal="left" vertical="center" wrapText="1" shrinkToFit="1"/>
      <protection locked="0"/>
    </xf>
    <xf numFmtId="0" fontId="9" fillId="0" borderId="29" xfId="0" applyFont="1" applyBorder="1" applyAlignment="1" applyProtection="1">
      <alignment horizontal="center" vertical="center"/>
      <protection locked="0"/>
    </xf>
    <xf numFmtId="0" fontId="16" fillId="0" borderId="0" xfId="0" applyFont="1" applyBorder="1" applyAlignment="1" applyProtection="1">
      <alignment horizontal="left" vertical="center"/>
      <protection locked="0"/>
    </xf>
    <xf numFmtId="0" fontId="9" fillId="0" borderId="0" xfId="0" applyFont="1" applyBorder="1" applyAlignment="1" applyProtection="1">
      <alignment horizontal="left"/>
      <protection locked="0"/>
    </xf>
    <xf numFmtId="0" fontId="10" fillId="42" borderId="0" xfId="72" applyFont="1" applyFill="1" applyAlignment="1" applyProtection="1">
      <alignment wrapText="1"/>
      <protection locked="0"/>
    </xf>
    <xf numFmtId="164" fontId="9" fillId="42" borderId="0" xfId="85" applyNumberFormat="1" applyFont="1" applyFill="1" applyBorder="1" applyAlignment="1" applyProtection="1">
      <alignment horizontal="center"/>
      <protection locked="0"/>
    </xf>
    <xf numFmtId="164" fontId="16" fillId="0" borderId="0" xfId="84" applyNumberFormat="1" applyFont="1" applyAlignment="1" applyProtection="1">
      <alignment/>
      <protection locked="0"/>
    </xf>
    <xf numFmtId="0" fontId="10" fillId="0" borderId="0" xfId="72" applyFont="1" applyAlignment="1" applyProtection="1">
      <alignment/>
      <protection locked="0"/>
    </xf>
    <xf numFmtId="0" fontId="16" fillId="0" borderId="0" xfId="72" applyFont="1" applyFill="1" applyBorder="1" applyAlignment="1" applyProtection="1">
      <alignment horizontal="left"/>
      <protection locked="0"/>
    </xf>
    <xf numFmtId="164" fontId="16" fillId="42" borderId="12" xfId="84" applyNumberFormat="1" applyFont="1" applyFill="1" applyBorder="1" applyAlignment="1" applyProtection="1">
      <alignment horizontal="center" vertical="center" wrapText="1"/>
      <protection locked="0"/>
    </xf>
    <xf numFmtId="164" fontId="17" fillId="42" borderId="0" xfId="84" applyNumberFormat="1" applyFont="1" applyFill="1" applyAlignment="1" applyProtection="1">
      <alignment wrapText="1"/>
      <protection locked="0"/>
    </xf>
    <xf numFmtId="0" fontId="17" fillId="42" borderId="0" xfId="72" applyFont="1" applyFill="1" applyAlignment="1" applyProtection="1">
      <alignment wrapText="1"/>
      <protection locked="0"/>
    </xf>
    <xf numFmtId="0" fontId="12" fillId="0" borderId="0" xfId="73" applyFont="1" applyFill="1" applyBorder="1" applyProtection="1">
      <alignment/>
      <protection locked="0"/>
    </xf>
    <xf numFmtId="0" fontId="9" fillId="0" borderId="0" xfId="73" applyFont="1" applyFill="1" applyBorder="1" applyAlignment="1" applyProtection="1">
      <alignment/>
      <protection locked="0"/>
    </xf>
    <xf numFmtId="0" fontId="9" fillId="0" borderId="0" xfId="73" applyFont="1" applyFill="1" applyBorder="1" applyAlignment="1" applyProtection="1">
      <alignment horizontal="right"/>
      <protection locked="0"/>
    </xf>
    <xf numFmtId="0" fontId="9" fillId="0" borderId="0" xfId="73" applyFont="1" applyFill="1" applyBorder="1" applyProtection="1">
      <alignment/>
      <protection locked="0"/>
    </xf>
    <xf numFmtId="0" fontId="9" fillId="0" borderId="0" xfId="73" applyFont="1" applyBorder="1" applyProtection="1">
      <alignment/>
      <protection locked="0"/>
    </xf>
    <xf numFmtId="0" fontId="10" fillId="0" borderId="0" xfId="73" applyFont="1" applyFill="1" applyBorder="1" applyAlignment="1" applyProtection="1">
      <alignment horizontal="left" vertical="center"/>
      <protection locked="0"/>
    </xf>
    <xf numFmtId="0" fontId="10" fillId="0" borderId="0" xfId="73" applyFont="1" applyFill="1" applyBorder="1" applyProtection="1">
      <alignment/>
      <protection locked="0"/>
    </xf>
    <xf numFmtId="0" fontId="9" fillId="0" borderId="0" xfId="72" applyFont="1" applyAlignment="1" applyProtection="1">
      <alignment/>
      <protection locked="0"/>
    </xf>
    <xf numFmtId="0" fontId="9" fillId="0" borderId="0" xfId="73" applyFont="1" applyFill="1" applyBorder="1" applyAlignment="1" applyProtection="1">
      <alignment horizontal="center" wrapText="1"/>
      <protection locked="0"/>
    </xf>
    <xf numFmtId="0" fontId="9" fillId="0" borderId="14" xfId="72" applyFont="1" applyFill="1" applyBorder="1" applyAlignment="1" applyProtection="1">
      <alignment horizontal="left"/>
      <protection locked="0"/>
    </xf>
    <xf numFmtId="0" fontId="9" fillId="0" borderId="0" xfId="72" applyFont="1" applyFill="1" applyBorder="1" applyAlignment="1" applyProtection="1">
      <alignment horizontal="left"/>
      <protection locked="0"/>
    </xf>
    <xf numFmtId="0" fontId="12" fillId="0" borderId="0" xfId="73" applyFont="1" applyFill="1" applyBorder="1" applyAlignment="1" applyProtection="1">
      <alignment horizontal="left" wrapText="1"/>
      <protection locked="0"/>
    </xf>
    <xf numFmtId="0" fontId="10" fillId="0" borderId="0" xfId="73" applyFont="1" applyFill="1" applyBorder="1" applyAlignment="1" applyProtection="1">
      <alignment horizontal="right" vertical="center" wrapText="1"/>
      <protection locked="0"/>
    </xf>
    <xf numFmtId="0" fontId="9" fillId="0" borderId="0" xfId="73" applyFont="1" applyFill="1" applyBorder="1" applyAlignment="1" applyProtection="1">
      <alignment horizontal="center" vertical="center" wrapText="1"/>
      <protection locked="0"/>
    </xf>
    <xf numFmtId="0" fontId="10" fillId="42" borderId="47" xfId="73" applyFont="1" applyFill="1" applyBorder="1" applyAlignment="1" applyProtection="1">
      <alignment horizontal="center" wrapText="1"/>
      <protection locked="0"/>
    </xf>
    <xf numFmtId="0" fontId="10" fillId="42" borderId="33" xfId="73" applyFont="1" applyFill="1" applyBorder="1" applyAlignment="1" applyProtection="1">
      <alignment horizontal="center" vertical="center" wrapText="1"/>
      <protection locked="0"/>
    </xf>
    <xf numFmtId="2" fontId="9" fillId="42" borderId="8" xfId="73" applyNumberFormat="1" applyFont="1" applyFill="1" applyBorder="1" applyAlignment="1" applyProtection="1">
      <alignment vertical="center" wrapText="1"/>
      <protection locked="0"/>
    </xf>
    <xf numFmtId="0" fontId="9" fillId="42" borderId="33" xfId="73" applyFont="1" applyFill="1" applyBorder="1" applyAlignment="1" applyProtection="1">
      <alignment horizontal="center"/>
      <protection locked="0"/>
    </xf>
    <xf numFmtId="2" fontId="9" fillId="42" borderId="3" xfId="73" applyNumberFormat="1" applyFont="1" applyFill="1" applyBorder="1" applyAlignment="1" applyProtection="1">
      <alignment horizontal="center" vertical="center" wrapText="1"/>
      <protection locked="0"/>
    </xf>
    <xf numFmtId="2" fontId="9" fillId="42" borderId="28" xfId="73" applyNumberFormat="1" applyFont="1" applyFill="1" applyBorder="1" applyAlignment="1" applyProtection="1">
      <alignment horizontal="center" vertical="center" wrapText="1"/>
      <protection locked="0"/>
    </xf>
    <xf numFmtId="0" fontId="9" fillId="42" borderId="48" xfId="73" applyFont="1" applyFill="1" applyBorder="1" applyAlignment="1" applyProtection="1">
      <alignment horizontal="center" wrapText="1"/>
      <protection locked="0"/>
    </xf>
    <xf numFmtId="0" fontId="9" fillId="0" borderId="0" xfId="73" applyFont="1" applyFill="1" applyBorder="1" applyAlignment="1" applyProtection="1">
      <alignment wrapText="1"/>
      <protection locked="0"/>
    </xf>
    <xf numFmtId="0" fontId="10" fillId="0" borderId="37" xfId="73" applyFont="1" applyFill="1" applyBorder="1" applyAlignment="1" applyProtection="1">
      <alignment horizontal="center" vertical="center" wrapText="1"/>
      <protection locked="0"/>
    </xf>
    <xf numFmtId="3" fontId="9" fillId="0" borderId="33" xfId="73" applyNumberFormat="1" applyFont="1" applyFill="1" applyBorder="1" applyAlignment="1" applyProtection="1">
      <alignment horizontal="center" vertical="center" wrapText="1"/>
      <protection locked="0"/>
    </xf>
    <xf numFmtId="3" fontId="9" fillId="0" borderId="3" xfId="73" applyNumberFormat="1" applyFont="1" applyFill="1" applyBorder="1" applyAlignment="1" applyProtection="1">
      <alignment horizontal="center" vertical="center" wrapText="1"/>
      <protection locked="0"/>
    </xf>
    <xf numFmtId="3" fontId="19" fillId="0" borderId="49" xfId="0" applyNumberFormat="1" applyFont="1" applyFill="1" applyBorder="1" applyAlignment="1" applyProtection="1">
      <alignment horizontal="center" wrapText="1"/>
      <protection locked="0"/>
    </xf>
    <xf numFmtId="0" fontId="10" fillId="0" borderId="37" xfId="73" applyFont="1" applyFill="1" applyBorder="1" applyProtection="1">
      <alignment/>
      <protection locked="0"/>
    </xf>
    <xf numFmtId="3" fontId="9" fillId="31" borderId="3" xfId="73" applyNumberFormat="1" applyFont="1" applyFill="1" applyBorder="1" applyAlignment="1" applyProtection="1">
      <alignment horizontal="center"/>
      <protection locked="0"/>
    </xf>
    <xf numFmtId="3" fontId="9" fillId="31" borderId="28" xfId="73" applyNumberFormat="1" applyFont="1" applyFill="1" applyBorder="1" applyAlignment="1" applyProtection="1">
      <alignment horizontal="center"/>
      <protection locked="0"/>
    </xf>
    <xf numFmtId="0" fontId="10" fillId="0" borderId="0" xfId="73" applyFont="1" applyBorder="1" applyProtection="1">
      <alignment/>
      <protection locked="0"/>
    </xf>
    <xf numFmtId="3" fontId="19" fillId="31" borderId="49" xfId="0" applyNumberFormat="1" applyFont="1" applyFill="1" applyBorder="1" applyAlignment="1" applyProtection="1">
      <alignment horizontal="center"/>
      <protection locked="0"/>
    </xf>
    <xf numFmtId="0" fontId="10" fillId="0" borderId="40" xfId="73" applyFont="1" applyFill="1" applyBorder="1" applyAlignment="1" applyProtection="1">
      <alignment horizontal="center" vertical="center" wrapText="1"/>
      <protection locked="0"/>
    </xf>
    <xf numFmtId="0" fontId="10" fillId="0" borderId="38" xfId="73" applyFont="1" applyFill="1" applyBorder="1" applyProtection="1">
      <alignment/>
      <protection locked="0"/>
    </xf>
    <xf numFmtId="3" fontId="9" fillId="31" borderId="15" xfId="73" applyNumberFormat="1" applyFont="1" applyFill="1" applyBorder="1" applyAlignment="1" applyProtection="1">
      <alignment horizontal="center"/>
      <protection locked="0"/>
    </xf>
    <xf numFmtId="3" fontId="9" fillId="31" borderId="29" xfId="73" applyNumberFormat="1" applyFont="1" applyFill="1" applyBorder="1" applyAlignment="1" applyProtection="1">
      <alignment horizontal="center"/>
      <protection locked="0"/>
    </xf>
    <xf numFmtId="3" fontId="19" fillId="31" borderId="50" xfId="0" applyNumberFormat="1" applyFont="1" applyFill="1" applyBorder="1" applyAlignment="1" applyProtection="1">
      <alignment horizontal="center"/>
      <protection locked="0"/>
    </xf>
    <xf numFmtId="3" fontId="10" fillId="0" borderId="0" xfId="73" applyNumberFormat="1" applyFont="1" applyFill="1" applyBorder="1" applyAlignment="1" applyProtection="1">
      <alignment horizontal="center" vertical="center" wrapText="1"/>
      <protection locked="0"/>
    </xf>
    <xf numFmtId="3" fontId="20" fillId="0" borderId="51" xfId="0" applyNumberFormat="1" applyFont="1" applyFill="1" applyBorder="1" applyAlignment="1" applyProtection="1">
      <alignment horizontal="center" vertical="center" wrapText="1"/>
      <protection locked="0"/>
    </xf>
    <xf numFmtId="3" fontId="20" fillId="31" borderId="52" xfId="0" applyNumberFormat="1" applyFont="1" applyFill="1" applyBorder="1" applyAlignment="1" applyProtection="1">
      <alignment horizontal="center" vertical="center" wrapText="1"/>
      <protection locked="0"/>
    </xf>
    <xf numFmtId="3" fontId="20" fillId="31" borderId="53"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wrapText="1"/>
      <protection locked="0"/>
    </xf>
    <xf numFmtId="3" fontId="20" fillId="31" borderId="54" xfId="0" applyNumberFormat="1" applyFont="1" applyFill="1" applyBorder="1" applyAlignment="1" applyProtection="1">
      <alignment horizontal="center" vertical="center" wrapText="1"/>
      <protection locked="0"/>
    </xf>
    <xf numFmtId="0" fontId="20" fillId="0" borderId="55" xfId="0" applyFont="1" applyFill="1" applyBorder="1" applyAlignment="1" applyProtection="1">
      <alignment horizontal="center" vertical="center" wrapText="1"/>
      <protection locked="0"/>
    </xf>
    <xf numFmtId="0" fontId="20" fillId="0" borderId="37" xfId="0" applyFont="1" applyFill="1" applyBorder="1" applyAlignment="1" applyProtection="1">
      <alignment horizontal="center" vertical="center" wrapText="1"/>
      <protection locked="0"/>
    </xf>
    <xf numFmtId="0" fontId="20" fillId="0" borderId="56" xfId="0" applyFont="1" applyFill="1" applyBorder="1" applyAlignment="1" applyProtection="1">
      <alignment horizontal="center" vertical="center" wrapText="1"/>
      <protection locked="0"/>
    </xf>
    <xf numFmtId="0" fontId="20" fillId="0" borderId="38" xfId="0" applyFont="1" applyFill="1" applyBorder="1" applyAlignment="1" applyProtection="1">
      <alignment horizontal="center" vertical="center" wrapText="1"/>
      <protection locked="0"/>
    </xf>
    <xf numFmtId="0" fontId="10" fillId="42" borderId="57" xfId="0" applyFont="1" applyFill="1" applyBorder="1" applyAlignment="1" applyProtection="1">
      <alignment horizontal="center" vertical="center" wrapText="1"/>
      <protection locked="0"/>
    </xf>
    <xf numFmtId="0" fontId="10" fillId="0" borderId="26" xfId="72" applyFont="1" applyFill="1" applyBorder="1" applyAlignment="1" applyProtection="1">
      <alignment wrapText="1"/>
      <protection locked="0"/>
    </xf>
    <xf numFmtId="0" fontId="9" fillId="0" borderId="16" xfId="0" applyFont="1" applyBorder="1" applyAlignment="1" applyProtection="1">
      <alignment wrapText="1"/>
      <protection locked="0"/>
    </xf>
    <xf numFmtId="164" fontId="9" fillId="0" borderId="32" xfId="84" applyNumberFormat="1" applyFont="1" applyFill="1" applyBorder="1" applyAlignment="1" applyProtection="1">
      <alignment horizontal="center" vertical="center" wrapText="1"/>
      <protection locked="0"/>
    </xf>
    <xf numFmtId="3" fontId="9" fillId="0" borderId="58" xfId="72" applyNumberFormat="1" applyFont="1" applyFill="1" applyBorder="1" applyAlignment="1" applyProtection="1">
      <alignment horizontal="center" vertical="center" wrapText="1"/>
      <protection locked="0"/>
    </xf>
    <xf numFmtId="174" fontId="2" fillId="0" borderId="3" xfId="43" applyNumberFormat="1" applyFont="1" applyBorder="1" applyAlignment="1" applyProtection="1">
      <alignment horizontal="right"/>
      <protection locked="0"/>
    </xf>
    <xf numFmtId="174" fontId="21" fillId="29" borderId="33" xfId="43" applyNumberFormat="1" applyFont="1" applyFill="1" applyBorder="1" applyAlignment="1" applyProtection="1">
      <alignment horizontal="right"/>
      <protection locked="0"/>
    </xf>
    <xf numFmtId="174" fontId="21" fillId="0" borderId="3" xfId="43" applyNumberFormat="1" applyFont="1" applyBorder="1" applyAlignment="1" applyProtection="1">
      <alignment horizontal="right"/>
      <protection locked="0"/>
    </xf>
    <xf numFmtId="174" fontId="2" fillId="0" borderId="3" xfId="43" applyNumberFormat="1" applyFont="1" applyFill="1" applyBorder="1" applyAlignment="1" applyProtection="1">
      <alignment horizontal="right" wrapText="1"/>
      <protection locked="0"/>
    </xf>
    <xf numFmtId="174" fontId="21" fillId="0" borderId="3" xfId="43" applyNumberFormat="1" applyFont="1" applyFill="1" applyBorder="1" applyAlignment="1" applyProtection="1">
      <alignment horizontal="right" wrapText="1"/>
      <protection locked="0"/>
    </xf>
    <xf numFmtId="174" fontId="21" fillId="29" borderId="34" xfId="43" applyNumberFormat="1" applyFont="1" applyFill="1" applyBorder="1" applyAlignment="1" applyProtection="1">
      <alignment horizontal="right"/>
      <protection locked="0"/>
    </xf>
    <xf numFmtId="174" fontId="21" fillId="0" borderId="28" xfId="43" applyNumberFormat="1" applyFont="1" applyFill="1" applyBorder="1" applyAlignment="1" applyProtection="1">
      <alignment horizontal="right" wrapText="1"/>
      <protection locked="0"/>
    </xf>
    <xf numFmtId="174" fontId="2" fillId="0" borderId="28" xfId="43" applyNumberFormat="1" applyFont="1" applyFill="1" applyBorder="1" applyAlignment="1" applyProtection="1">
      <alignment horizontal="right" wrapText="1"/>
      <protection locked="0"/>
    </xf>
    <xf numFmtId="0" fontId="9" fillId="0" borderId="0" xfId="0" applyFont="1" applyAlignment="1" applyProtection="1">
      <alignment/>
      <protection locked="0"/>
    </xf>
    <xf numFmtId="0" fontId="10" fillId="0" borderId="0" xfId="72" applyFont="1" applyAlignment="1" applyProtection="1">
      <alignment/>
      <protection locked="0"/>
    </xf>
    <xf numFmtId="0" fontId="9" fillId="0" borderId="0" xfId="72" applyFont="1" applyAlignment="1" applyProtection="1">
      <alignment wrapText="1"/>
      <protection locked="0"/>
    </xf>
    <xf numFmtId="0" fontId="9" fillId="0" borderId="14" xfId="72" applyFont="1" applyFill="1" applyBorder="1" applyAlignment="1" applyProtection="1">
      <alignment horizontal="left" wrapText="1"/>
      <protection locked="0"/>
    </xf>
    <xf numFmtId="0" fontId="9" fillId="0" borderId="14" xfId="0" applyFont="1" applyBorder="1" applyAlignment="1" applyProtection="1">
      <alignment/>
      <protection locked="0"/>
    </xf>
    <xf numFmtId="0" fontId="9" fillId="0" borderId="0" xfId="72" applyFont="1" applyFill="1" applyBorder="1" applyAlignment="1" applyProtection="1">
      <alignment horizontal="left" wrapText="1"/>
      <protection locked="0"/>
    </xf>
    <xf numFmtId="0" fontId="9" fillId="0" borderId="0" xfId="0" applyFont="1" applyBorder="1" applyAlignment="1" applyProtection="1">
      <alignment/>
      <protection locked="0"/>
    </xf>
    <xf numFmtId="0" fontId="9" fillId="42" borderId="59" xfId="0" applyFont="1" applyFill="1" applyBorder="1" applyAlignment="1" applyProtection="1">
      <alignment wrapText="1"/>
      <protection locked="0"/>
    </xf>
    <xf numFmtId="0" fontId="9" fillId="0" borderId="0" xfId="0" applyFont="1" applyAlignment="1" applyProtection="1">
      <alignment wrapText="1"/>
      <protection locked="0"/>
    </xf>
    <xf numFmtId="0" fontId="9" fillId="42" borderId="20" xfId="0" applyFont="1" applyFill="1" applyBorder="1" applyAlignment="1" applyProtection="1">
      <alignment wrapText="1"/>
      <protection locked="0"/>
    </xf>
    <xf numFmtId="0" fontId="10" fillId="42" borderId="60" xfId="0" applyFont="1" applyFill="1" applyBorder="1" applyAlignment="1" applyProtection="1">
      <alignment horizontal="center" vertical="center" wrapText="1"/>
      <protection locked="0"/>
    </xf>
    <xf numFmtId="0" fontId="9" fillId="42" borderId="24" xfId="0" applyFont="1" applyFill="1" applyBorder="1" applyAlignment="1" applyProtection="1">
      <alignment wrapText="1"/>
      <protection locked="0"/>
    </xf>
    <xf numFmtId="0" fontId="10" fillId="42" borderId="33" xfId="0" applyFont="1" applyFill="1" applyBorder="1" applyAlignment="1" applyProtection="1">
      <alignment horizontal="center" vertical="center" wrapText="1"/>
      <protection locked="0"/>
    </xf>
    <xf numFmtId="0" fontId="10" fillId="42" borderId="33" xfId="0" applyFont="1" applyFill="1" applyBorder="1" applyAlignment="1" applyProtection="1">
      <alignment horizontal="justify" vertical="center" wrapText="1"/>
      <protection locked="0"/>
    </xf>
    <xf numFmtId="0" fontId="10" fillId="0" borderId="37" xfId="0" applyFont="1" applyBorder="1" applyAlignment="1" applyProtection="1">
      <alignment horizontal="left" vertical="center" wrapText="1"/>
      <protection locked="0"/>
    </xf>
    <xf numFmtId="3" fontId="9" fillId="0" borderId="3" xfId="0" applyNumberFormat="1" applyFont="1" applyBorder="1" applyAlignment="1" applyProtection="1">
      <alignment/>
      <protection locked="0"/>
    </xf>
    <xf numFmtId="3" fontId="9" fillId="0" borderId="33" xfId="0" applyNumberFormat="1" applyFont="1" applyBorder="1" applyAlignment="1" applyProtection="1">
      <alignment/>
      <protection locked="0"/>
    </xf>
    <xf numFmtId="3" fontId="9" fillId="0" borderId="7" xfId="0" applyNumberFormat="1" applyFont="1" applyBorder="1" applyAlignment="1" applyProtection="1">
      <alignment/>
      <protection locked="0"/>
    </xf>
    <xf numFmtId="3" fontId="10" fillId="0" borderId="49" xfId="0" applyNumberFormat="1" applyFont="1" applyBorder="1" applyAlignment="1" applyProtection="1">
      <alignment/>
      <protection locked="0"/>
    </xf>
    <xf numFmtId="0" fontId="10" fillId="0" borderId="37" xfId="0" applyFont="1" applyBorder="1" applyAlignment="1" applyProtection="1">
      <alignment horizontal="left" wrapText="1"/>
      <protection locked="0"/>
    </xf>
    <xf numFmtId="0" fontId="10" fillId="0" borderId="38" xfId="0" applyFont="1" applyBorder="1" applyAlignment="1" applyProtection="1">
      <alignment horizontal="left" wrapText="1"/>
      <protection locked="0"/>
    </xf>
    <xf numFmtId="3" fontId="9" fillId="0" borderId="15" xfId="0" applyNumberFormat="1" applyFont="1" applyBorder="1" applyAlignment="1" applyProtection="1">
      <alignment/>
      <protection locked="0"/>
    </xf>
    <xf numFmtId="3" fontId="9" fillId="0" borderId="61" xfId="0" applyNumberFormat="1" applyFont="1" applyBorder="1" applyAlignment="1" applyProtection="1">
      <alignment/>
      <protection locked="0"/>
    </xf>
    <xf numFmtId="3" fontId="10" fillId="0" borderId="50" xfId="0" applyNumberFormat="1" applyFont="1" applyBorder="1" applyAlignment="1" applyProtection="1">
      <alignment/>
      <protection locked="0"/>
    </xf>
    <xf numFmtId="0" fontId="10" fillId="0" borderId="40" xfId="0" applyFont="1" applyBorder="1" applyAlignment="1" applyProtection="1">
      <alignment horizontal="left" wrapText="1"/>
      <protection locked="0"/>
    </xf>
    <xf numFmtId="3" fontId="9" fillId="0" borderId="62" xfId="0" applyNumberFormat="1" applyFont="1" applyBorder="1" applyAlignment="1" applyProtection="1">
      <alignment/>
      <protection locked="0"/>
    </xf>
    <xf numFmtId="0" fontId="10" fillId="0" borderId="56" xfId="0" applyFont="1" applyBorder="1" applyAlignment="1" applyProtection="1">
      <alignment horizontal="left" wrapText="1"/>
      <protection locked="0"/>
    </xf>
    <xf numFmtId="3" fontId="9" fillId="0" borderId="8" xfId="0" applyNumberFormat="1" applyFont="1" applyBorder="1" applyAlignment="1" applyProtection="1">
      <alignment/>
      <protection locked="0"/>
    </xf>
    <xf numFmtId="3" fontId="9" fillId="0" borderId="60" xfId="0" applyNumberFormat="1" applyFont="1" applyBorder="1" applyAlignment="1" applyProtection="1">
      <alignment/>
      <protection locked="0"/>
    </xf>
    <xf numFmtId="3" fontId="9" fillId="0" borderId="43" xfId="0" applyNumberFormat="1" applyFont="1" applyBorder="1" applyAlignment="1" applyProtection="1">
      <alignment/>
      <protection locked="0"/>
    </xf>
    <xf numFmtId="0" fontId="10" fillId="0" borderId="51" xfId="0" applyFont="1" applyBorder="1" applyAlignment="1" applyProtection="1">
      <alignment horizontal="left" wrapText="1"/>
      <protection locked="0"/>
    </xf>
    <xf numFmtId="3" fontId="9" fillId="0" borderId="52" xfId="0" applyNumberFormat="1" applyFont="1" applyBorder="1" applyAlignment="1" applyProtection="1">
      <alignment/>
      <protection locked="0"/>
    </xf>
    <xf numFmtId="3" fontId="10" fillId="29" borderId="53" xfId="0" applyNumberFormat="1" applyFont="1" applyFill="1" applyBorder="1" applyAlignment="1" applyProtection="1">
      <alignment/>
      <protection locked="0"/>
    </xf>
    <xf numFmtId="0" fontId="10" fillId="42" borderId="0" xfId="72" applyFont="1" applyFill="1" applyAlignment="1" applyProtection="1">
      <alignment horizontal="left" wrapText="1"/>
      <protection locked="0"/>
    </xf>
    <xf numFmtId="0" fontId="10" fillId="42" borderId="0" xfId="72" applyFont="1" applyFill="1" applyAlignment="1" applyProtection="1">
      <alignment wrapText="1"/>
      <protection locked="0"/>
    </xf>
    <xf numFmtId="0" fontId="9" fillId="29" borderId="0" xfId="0" applyFont="1" applyFill="1" applyAlignment="1" applyProtection="1">
      <alignment/>
      <protection locked="0"/>
    </xf>
    <xf numFmtId="9" fontId="16" fillId="0" borderId="3" xfId="84" applyFont="1" applyBorder="1" applyAlignment="1" applyProtection="1">
      <alignment/>
      <protection locked="0"/>
    </xf>
    <xf numFmtId="9" fontId="16" fillId="0" borderId="15" xfId="84" applyFont="1" applyBorder="1" applyAlignment="1" applyProtection="1">
      <alignment/>
      <protection locked="0"/>
    </xf>
    <xf numFmtId="9" fontId="16" fillId="0" borderId="33" xfId="84" applyFont="1" applyBorder="1" applyAlignment="1" applyProtection="1">
      <alignment/>
      <protection locked="0"/>
    </xf>
    <xf numFmtId="9" fontId="16" fillId="0" borderId="8" xfId="84" applyFont="1" applyBorder="1" applyAlignment="1" applyProtection="1">
      <alignment/>
      <protection locked="0"/>
    </xf>
    <xf numFmtId="9" fontId="16" fillId="0" borderId="52" xfId="84" applyFont="1" applyBorder="1" applyAlignment="1" applyProtection="1">
      <alignment/>
      <protection locked="0"/>
    </xf>
    <xf numFmtId="3" fontId="9" fillId="0" borderId="0" xfId="73" applyNumberFormat="1" applyFont="1" applyFill="1" applyBorder="1" applyAlignment="1" applyProtection="1">
      <alignment wrapText="1"/>
      <protection locked="0"/>
    </xf>
    <xf numFmtId="9" fontId="9" fillId="0" borderId="0" xfId="0" applyNumberFormat="1" applyFont="1" applyAlignment="1" applyProtection="1">
      <alignment/>
      <protection locked="0"/>
    </xf>
    <xf numFmtId="3" fontId="9" fillId="0" borderId="0" xfId="0" applyNumberFormat="1" applyFont="1" applyAlignment="1" applyProtection="1">
      <alignment/>
      <protection locked="0"/>
    </xf>
    <xf numFmtId="174" fontId="9" fillId="0" borderId="0" xfId="0" applyNumberFormat="1" applyFont="1" applyAlignment="1" applyProtection="1">
      <alignment/>
      <protection locked="0"/>
    </xf>
    <xf numFmtId="9" fontId="9" fillId="0" borderId="3" xfId="84" applyNumberFormat="1" applyFont="1" applyFill="1" applyBorder="1" applyAlignment="1" applyProtection="1">
      <alignment wrapText="1"/>
      <protection locked="0"/>
    </xf>
    <xf numFmtId="9" fontId="9" fillId="0" borderId="28" xfId="84" applyNumberFormat="1" applyFont="1" applyFill="1" applyBorder="1" applyAlignment="1" applyProtection="1">
      <alignment wrapText="1"/>
      <protection locked="0"/>
    </xf>
    <xf numFmtId="0" fontId="16" fillId="0" borderId="20" xfId="72" applyFont="1" applyFill="1" applyBorder="1" applyAlignment="1" applyProtection="1">
      <alignment horizontal="left" vertical="center" wrapText="1" indent="1"/>
      <protection locked="0"/>
    </xf>
    <xf numFmtId="3" fontId="16" fillId="0" borderId="21" xfId="72" applyNumberFormat="1" applyFont="1" applyFill="1" applyBorder="1" applyAlignment="1" applyProtection="1">
      <alignment horizontal="center" vertical="center" wrapText="1"/>
      <protection locked="0"/>
    </xf>
    <xf numFmtId="0" fontId="9" fillId="0" borderId="0" xfId="72" applyFont="1" applyFill="1" applyAlignment="1" applyProtection="1">
      <alignment horizontal="left" vertical="center" wrapText="1"/>
      <protection locked="0"/>
    </xf>
    <xf numFmtId="0" fontId="18" fillId="0" borderId="0" xfId="72" applyFont="1" applyAlignment="1" applyProtection="1">
      <alignment horizontal="left" wrapText="1"/>
      <protection locked="0"/>
    </xf>
    <xf numFmtId="0" fontId="9" fillId="0" borderId="14" xfId="72" applyFont="1" applyFill="1" applyBorder="1" applyAlignment="1" applyProtection="1">
      <alignment horizontal="left" wrapText="1"/>
      <protection locked="0"/>
    </xf>
    <xf numFmtId="0" fontId="9" fillId="0" borderId="0" xfId="72" applyFont="1" applyFill="1" applyAlignment="1" applyProtection="1">
      <alignment horizontal="left" wrapText="1"/>
      <protection locked="0"/>
    </xf>
    <xf numFmtId="0" fontId="9" fillId="0" borderId="0" xfId="72" applyFont="1" applyFill="1" applyAlignment="1" applyProtection="1">
      <alignment horizontal="left" vertical="center" wrapText="1"/>
      <protection locked="0"/>
    </xf>
    <xf numFmtId="0" fontId="9" fillId="0" borderId="0" xfId="0" applyFont="1" applyAlignment="1" applyProtection="1">
      <alignment horizontal="left"/>
      <protection locked="0"/>
    </xf>
    <xf numFmtId="0" fontId="10" fillId="42" borderId="63" xfId="0" applyFont="1" applyFill="1" applyBorder="1" applyAlignment="1" applyProtection="1">
      <alignment horizontal="center"/>
      <protection locked="0"/>
    </xf>
    <xf numFmtId="0" fontId="10" fillId="42" borderId="60" xfId="0" applyFont="1" applyFill="1" applyBorder="1" applyAlignment="1" applyProtection="1">
      <alignment horizontal="center"/>
      <protection locked="0"/>
    </xf>
    <xf numFmtId="0" fontId="10" fillId="42" borderId="30" xfId="0" applyFont="1" applyFill="1" applyBorder="1" applyAlignment="1" applyProtection="1">
      <alignment horizontal="center"/>
      <protection locked="0"/>
    </xf>
    <xf numFmtId="0" fontId="10" fillId="42" borderId="45" xfId="0" applyFont="1" applyFill="1" applyBorder="1" applyAlignment="1" applyProtection="1">
      <alignment horizontal="center"/>
      <protection locked="0"/>
    </xf>
    <xf numFmtId="0" fontId="10" fillId="42" borderId="57" xfId="0" applyFont="1" applyFill="1" applyBorder="1" applyAlignment="1" applyProtection="1">
      <alignment horizontal="center"/>
      <protection locked="0"/>
    </xf>
    <xf numFmtId="0" fontId="10" fillId="42" borderId="0" xfId="72" applyFont="1" applyFill="1" applyAlignment="1" applyProtection="1">
      <alignment horizontal="left" wrapText="1"/>
      <protection locked="0"/>
    </xf>
    <xf numFmtId="0" fontId="9" fillId="0" borderId="0" xfId="72" applyFont="1" applyAlignment="1" applyProtection="1">
      <alignment horizontal="left" vertical="center" wrapText="1"/>
      <protection locked="0"/>
    </xf>
    <xf numFmtId="0" fontId="9" fillId="42" borderId="0" xfId="0" applyFont="1" applyFill="1" applyAlignment="1" applyProtection="1">
      <alignment horizontal="left" wrapText="1"/>
      <protection locked="0"/>
    </xf>
    <xf numFmtId="0" fontId="10" fillId="42" borderId="64" xfId="0" applyFont="1" applyFill="1" applyBorder="1" applyAlignment="1" applyProtection="1">
      <alignment horizontal="left" wrapText="1"/>
      <protection locked="0"/>
    </xf>
    <xf numFmtId="0" fontId="10" fillId="42" borderId="40" xfId="0" applyFont="1" applyFill="1" applyBorder="1" applyAlignment="1" applyProtection="1">
      <alignment horizontal="left" wrapText="1"/>
      <protection locked="0"/>
    </xf>
    <xf numFmtId="172" fontId="9" fillId="42" borderId="61" xfId="43" applyNumberFormat="1" applyFont="1" applyFill="1" applyBorder="1" applyAlignment="1" applyProtection="1">
      <alignment horizontal="center" wrapText="1"/>
      <protection locked="0"/>
    </xf>
    <xf numFmtId="172" fontId="9" fillId="42" borderId="65" xfId="43" applyNumberFormat="1" applyFont="1" applyFill="1" applyBorder="1" applyAlignment="1" applyProtection="1">
      <alignment horizontal="center" wrapText="1"/>
      <protection locked="0"/>
    </xf>
    <xf numFmtId="0" fontId="9" fillId="0" borderId="0" xfId="72" applyFont="1" applyAlignment="1" applyProtection="1">
      <alignment horizontal="left" vertical="top" wrapText="1"/>
      <protection locked="0"/>
    </xf>
    <xf numFmtId="0" fontId="16" fillId="42" borderId="64" xfId="0" applyFont="1" applyFill="1" applyBorder="1" applyAlignment="1" applyProtection="1">
      <alignment horizontal="left" wrapText="1"/>
      <protection locked="0"/>
    </xf>
    <xf numFmtId="0" fontId="16" fillId="42" borderId="40" xfId="0" applyFont="1" applyFill="1" applyBorder="1" applyAlignment="1" applyProtection="1">
      <alignment horizontal="left" wrapText="1"/>
      <protection locked="0"/>
    </xf>
    <xf numFmtId="0" fontId="10" fillId="42" borderId="3" xfId="0" applyFont="1" applyFill="1" applyBorder="1" applyAlignment="1" applyProtection="1">
      <alignment horizontal="center"/>
      <protection locked="0"/>
    </xf>
    <xf numFmtId="0" fontId="9" fillId="42" borderId="16" xfId="0" applyFont="1" applyFill="1" applyBorder="1" applyAlignment="1" applyProtection="1">
      <alignment horizontal="left"/>
      <protection locked="0"/>
    </xf>
    <xf numFmtId="0" fontId="9" fillId="42" borderId="17" xfId="0" applyFont="1" applyFill="1" applyBorder="1" applyAlignment="1" applyProtection="1">
      <alignment horizontal="left"/>
      <protection locked="0"/>
    </xf>
    <xf numFmtId="0" fontId="9" fillId="42" borderId="32" xfId="0" applyFont="1" applyFill="1" applyBorder="1" applyAlignment="1" applyProtection="1">
      <alignment horizontal="left"/>
      <protection locked="0"/>
    </xf>
    <xf numFmtId="174" fontId="16" fillId="42" borderId="8" xfId="43" applyNumberFormat="1" applyFont="1" applyFill="1" applyBorder="1" applyAlignment="1" applyProtection="1">
      <alignment horizontal="right"/>
      <protection locked="0"/>
    </xf>
    <xf numFmtId="174" fontId="16" fillId="42" borderId="60" xfId="43" applyNumberFormat="1" applyFont="1" applyFill="1" applyBorder="1" applyAlignment="1" applyProtection="1">
      <alignment horizontal="right"/>
      <protection locked="0"/>
    </xf>
    <xf numFmtId="174" fontId="16" fillId="42" borderId="33" xfId="43" applyNumberFormat="1" applyFont="1" applyFill="1" applyBorder="1" applyAlignment="1" applyProtection="1">
      <alignment horizontal="right"/>
      <protection locked="0"/>
    </xf>
    <xf numFmtId="174" fontId="16" fillId="42" borderId="8" xfId="43" applyNumberFormat="1" applyFont="1" applyFill="1" applyBorder="1" applyAlignment="1" applyProtection="1">
      <alignment horizontal="center"/>
      <protection locked="0"/>
    </xf>
    <xf numFmtId="174" fontId="16" fillId="42" borderId="60" xfId="43" applyNumberFormat="1" applyFont="1" applyFill="1" applyBorder="1" applyAlignment="1" applyProtection="1">
      <alignment horizontal="center"/>
      <protection locked="0"/>
    </xf>
    <xf numFmtId="174" fontId="16" fillId="42" borderId="33" xfId="43" applyNumberFormat="1" applyFont="1" applyFill="1" applyBorder="1" applyAlignment="1" applyProtection="1">
      <alignment horizontal="center"/>
      <protection locked="0"/>
    </xf>
    <xf numFmtId="0" fontId="9" fillId="0" borderId="0" xfId="72" applyFont="1" applyAlignment="1" applyProtection="1">
      <alignment horizontal="left" vertical="top" wrapText="1"/>
      <protection locked="0"/>
    </xf>
    <xf numFmtId="0" fontId="10" fillId="42" borderId="0" xfId="0" applyFont="1" applyFill="1" applyAlignment="1" applyProtection="1">
      <alignment horizontal="left" wrapText="1"/>
      <protection locked="0"/>
    </xf>
    <xf numFmtId="0" fontId="10" fillId="42" borderId="0" xfId="0" applyFont="1" applyFill="1" applyBorder="1" applyAlignment="1" applyProtection="1">
      <alignment horizontal="left" wrapText="1"/>
      <protection locked="0"/>
    </xf>
    <xf numFmtId="0" fontId="18" fillId="0" borderId="0" xfId="72" applyFont="1" applyAlignment="1" applyProtection="1">
      <alignment horizontal="center"/>
      <protection locked="0"/>
    </xf>
    <xf numFmtId="174" fontId="16" fillId="42" borderId="62" xfId="43" applyNumberFormat="1" applyFont="1" applyFill="1" applyBorder="1" applyAlignment="1" applyProtection="1">
      <alignment horizontal="right" wrapText="1"/>
      <protection locked="0"/>
    </xf>
    <xf numFmtId="174" fontId="16" fillId="42" borderId="17" xfId="43" applyNumberFormat="1" applyFont="1" applyFill="1" applyBorder="1" applyAlignment="1" applyProtection="1">
      <alignment horizontal="right" wrapText="1"/>
      <protection locked="0"/>
    </xf>
    <xf numFmtId="174" fontId="16" fillId="42" borderId="12" xfId="43" applyNumberFormat="1" applyFont="1" applyFill="1" applyBorder="1" applyAlignment="1" applyProtection="1">
      <alignment horizontal="right" wrapText="1"/>
      <protection locked="0"/>
    </xf>
    <xf numFmtId="0" fontId="2" fillId="0" borderId="0" xfId="0" applyFont="1" applyAlignment="1" applyProtection="1">
      <alignment horizontal="left" vertical="top" wrapText="1"/>
      <protection locked="0"/>
    </xf>
    <xf numFmtId="0" fontId="4" fillId="42" borderId="55" xfId="0" applyFont="1" applyFill="1" applyBorder="1" applyAlignment="1" applyProtection="1">
      <alignment horizontal="left" vertical="center" wrapText="1"/>
      <protection locked="0"/>
    </xf>
    <xf numFmtId="0" fontId="4" fillId="42" borderId="37" xfId="0" applyFont="1" applyFill="1" applyBorder="1" applyAlignment="1" applyProtection="1">
      <alignment horizontal="left" vertical="center" wrapText="1"/>
      <protection locked="0"/>
    </xf>
    <xf numFmtId="49" fontId="4" fillId="42" borderId="66" xfId="0" applyNumberFormat="1" applyFont="1" applyFill="1" applyBorder="1" applyAlignment="1" applyProtection="1">
      <alignment horizontal="center"/>
      <protection locked="0"/>
    </xf>
    <xf numFmtId="49" fontId="4" fillId="42" borderId="67" xfId="0" applyNumberFormat="1" applyFont="1" applyFill="1" applyBorder="1" applyAlignment="1" applyProtection="1">
      <alignment horizontal="center"/>
      <protection locked="0"/>
    </xf>
    <xf numFmtId="0" fontId="4" fillId="42" borderId="57" xfId="0" applyFont="1" applyFill="1" applyBorder="1" applyAlignment="1" applyProtection="1">
      <alignment horizontal="center" vertical="center" wrapText="1" shrinkToFit="1"/>
      <protection locked="0"/>
    </xf>
    <xf numFmtId="0" fontId="4" fillId="42" borderId="28" xfId="0" applyFont="1" applyFill="1" applyBorder="1" applyAlignment="1" applyProtection="1">
      <alignment horizontal="center" vertical="center" wrapText="1" shrinkToFit="1"/>
      <protection locked="0"/>
    </xf>
    <xf numFmtId="0" fontId="2" fillId="0" borderId="0" xfId="0" applyFont="1" applyBorder="1" applyAlignment="1" applyProtection="1">
      <alignment horizontal="left" wrapText="1"/>
      <protection locked="0"/>
    </xf>
    <xf numFmtId="0" fontId="10" fillId="0" borderId="0" xfId="0" applyFont="1" applyFill="1" applyBorder="1" applyAlignment="1" applyProtection="1">
      <alignment horizontal="left" vertical="center"/>
      <protection locked="0"/>
    </xf>
    <xf numFmtId="0" fontId="10" fillId="42" borderId="45" xfId="0" applyFont="1" applyFill="1" applyBorder="1" applyAlignment="1" applyProtection="1">
      <alignment horizontal="center" vertical="center" wrapText="1"/>
      <protection locked="0"/>
    </xf>
    <xf numFmtId="0" fontId="10" fillId="42" borderId="3" xfId="0" applyFont="1" applyFill="1" applyBorder="1" applyAlignment="1" applyProtection="1">
      <alignment horizontal="center" vertical="center" wrapText="1"/>
      <protection locked="0"/>
    </xf>
    <xf numFmtId="0" fontId="10" fillId="42" borderId="16" xfId="0" applyFont="1" applyFill="1" applyBorder="1" applyAlignment="1" applyProtection="1">
      <alignment horizontal="left" vertical="center" wrapText="1"/>
      <protection locked="0"/>
    </xf>
    <xf numFmtId="0" fontId="10" fillId="42" borderId="17" xfId="0" applyFont="1" applyFill="1" applyBorder="1" applyAlignment="1" applyProtection="1">
      <alignment horizontal="left" vertical="center" wrapText="1"/>
      <protection locked="0"/>
    </xf>
    <xf numFmtId="0" fontId="10" fillId="42" borderId="32" xfId="0" applyFont="1" applyFill="1" applyBorder="1" applyAlignment="1" applyProtection="1">
      <alignment horizontal="left" vertical="center" wrapText="1"/>
      <protection locked="0"/>
    </xf>
    <xf numFmtId="0" fontId="10" fillId="42" borderId="16" xfId="58" applyFont="1" applyFill="1" applyBorder="1" applyAlignment="1" applyProtection="1">
      <alignment horizontal="left" vertical="center" wrapText="1"/>
      <protection locked="0"/>
    </xf>
    <xf numFmtId="0" fontId="10" fillId="42" borderId="17" xfId="58" applyFont="1" applyFill="1" applyBorder="1" applyAlignment="1" applyProtection="1">
      <alignment horizontal="left" vertical="center" wrapText="1"/>
      <protection locked="0"/>
    </xf>
    <xf numFmtId="0" fontId="10" fillId="42" borderId="32" xfId="58" applyFont="1" applyFill="1" applyBorder="1" applyAlignment="1" applyProtection="1">
      <alignment horizontal="left" vertical="center" wrapText="1"/>
      <protection locked="0"/>
    </xf>
    <xf numFmtId="0" fontId="9" fillId="0" borderId="0" xfId="0" applyFont="1" applyBorder="1" applyAlignment="1" applyProtection="1">
      <alignment horizontal="left" wrapText="1"/>
      <protection locked="0"/>
    </xf>
    <xf numFmtId="0" fontId="10" fillId="42" borderId="57" xfId="0" applyFont="1" applyFill="1" applyBorder="1" applyAlignment="1" applyProtection="1">
      <alignment horizontal="center" vertical="center" wrapText="1"/>
      <protection locked="0"/>
    </xf>
    <xf numFmtId="0" fontId="9" fillId="29" borderId="7" xfId="0" applyFont="1" applyFill="1" applyBorder="1" applyAlignment="1" applyProtection="1">
      <alignment horizontal="left" vertical="center" wrapText="1"/>
      <protection locked="0"/>
    </xf>
    <xf numFmtId="0" fontId="9" fillId="29" borderId="17" xfId="0" applyFont="1" applyFill="1" applyBorder="1" applyAlignment="1" applyProtection="1">
      <alignment horizontal="left" vertical="center" wrapText="1"/>
      <protection locked="0"/>
    </xf>
    <xf numFmtId="0" fontId="9" fillId="29" borderId="12" xfId="0" applyFont="1" applyFill="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0" borderId="17"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9" fillId="0" borderId="61" xfId="0" applyFont="1" applyBorder="1" applyAlignment="1" applyProtection="1">
      <alignment horizontal="left" vertical="center" wrapText="1"/>
      <protection locked="0"/>
    </xf>
    <xf numFmtId="0" fontId="9" fillId="0" borderId="68" xfId="0" applyFont="1" applyBorder="1" applyAlignment="1" applyProtection="1">
      <alignment horizontal="left" vertical="center" wrapText="1"/>
      <protection locked="0"/>
    </xf>
    <xf numFmtId="0" fontId="9" fillId="0" borderId="65" xfId="0" applyFont="1" applyBorder="1" applyAlignment="1" applyProtection="1">
      <alignment horizontal="left" vertical="center" wrapText="1"/>
      <protection locked="0"/>
    </xf>
    <xf numFmtId="0" fontId="10" fillId="42" borderId="24" xfId="0" applyFont="1" applyFill="1" applyBorder="1" applyAlignment="1" applyProtection="1">
      <alignment horizontal="left" vertical="center" wrapText="1"/>
      <protection locked="0"/>
    </xf>
    <xf numFmtId="0" fontId="10" fillId="42" borderId="14" xfId="0" applyFont="1" applyFill="1" applyBorder="1" applyAlignment="1" applyProtection="1">
      <alignment horizontal="left" vertical="center" wrapText="1"/>
      <protection locked="0"/>
    </xf>
    <xf numFmtId="0" fontId="10" fillId="42" borderId="25" xfId="0" applyFont="1" applyFill="1" applyBorder="1" applyAlignment="1" applyProtection="1">
      <alignment horizontal="left" vertical="center" wrapText="1"/>
      <protection locked="0"/>
    </xf>
    <xf numFmtId="0" fontId="16" fillId="42" borderId="64" xfId="0" applyFont="1" applyFill="1" applyBorder="1" applyAlignment="1" applyProtection="1">
      <alignment horizontal="center" vertical="center" wrapText="1"/>
      <protection locked="0"/>
    </xf>
    <xf numFmtId="0" fontId="16" fillId="42" borderId="69" xfId="0" applyFont="1" applyFill="1" applyBorder="1" applyAlignment="1" applyProtection="1">
      <alignment horizontal="center" vertical="center" wrapText="1"/>
      <protection locked="0"/>
    </xf>
    <xf numFmtId="0" fontId="16" fillId="42" borderId="40" xfId="0" applyFont="1" applyFill="1" applyBorder="1" applyAlignment="1" applyProtection="1">
      <alignment horizontal="center" vertical="center" wrapText="1"/>
      <protection locked="0"/>
    </xf>
    <xf numFmtId="0" fontId="9" fillId="0" borderId="0" xfId="0" applyFont="1" applyAlignment="1" applyProtection="1">
      <alignment horizontal="left" wrapText="1"/>
      <protection locked="0"/>
    </xf>
    <xf numFmtId="0" fontId="10" fillId="42" borderId="66" xfId="0" applyFont="1" applyFill="1" applyBorder="1" applyAlignment="1" applyProtection="1">
      <alignment horizontal="center" vertical="center"/>
      <protection locked="0"/>
    </xf>
    <xf numFmtId="0" fontId="10" fillId="42" borderId="70" xfId="0" applyFont="1" applyFill="1" applyBorder="1" applyAlignment="1" applyProtection="1">
      <alignment horizontal="center" vertical="center"/>
      <protection locked="0"/>
    </xf>
    <xf numFmtId="0" fontId="10" fillId="42" borderId="67" xfId="0" applyFont="1" applyFill="1" applyBorder="1" applyAlignment="1" applyProtection="1">
      <alignment horizontal="center" vertical="center"/>
      <protection locked="0"/>
    </xf>
    <xf numFmtId="0" fontId="9" fillId="0" borderId="0" xfId="72" applyFont="1" applyAlignment="1" applyProtection="1">
      <alignment horizontal="left" vertical="center" wrapText="1"/>
      <protection locked="0"/>
    </xf>
    <xf numFmtId="0" fontId="9" fillId="0" borderId="0" xfId="0" applyFont="1" applyFill="1" applyAlignment="1" applyProtection="1">
      <alignment horizontal="left"/>
      <protection locked="0"/>
    </xf>
    <xf numFmtId="0" fontId="10" fillId="42" borderId="71" xfId="0" applyFont="1" applyFill="1" applyBorder="1" applyAlignment="1" applyProtection="1">
      <alignment horizontal="center" vertical="center" wrapText="1"/>
      <protection locked="0"/>
    </xf>
    <xf numFmtId="0" fontId="10" fillId="42" borderId="72" xfId="0" applyFont="1" applyFill="1" applyBorder="1" applyAlignment="1" applyProtection="1">
      <alignment horizontal="center" vertical="center" wrapText="1"/>
      <protection locked="0"/>
    </xf>
    <xf numFmtId="0" fontId="10" fillId="42" borderId="8" xfId="0" applyFont="1" applyFill="1" applyBorder="1" applyAlignment="1" applyProtection="1">
      <alignment horizontal="center" vertical="center" wrapText="1"/>
      <protection locked="0"/>
    </xf>
    <xf numFmtId="0" fontId="10" fillId="42" borderId="60" xfId="0" applyFont="1" applyFill="1" applyBorder="1" applyAlignment="1" applyProtection="1">
      <alignment horizontal="center" vertical="center" wrapText="1"/>
      <protection locked="0"/>
    </xf>
    <xf numFmtId="0" fontId="10" fillId="42" borderId="33" xfId="0" applyFont="1" applyFill="1" applyBorder="1" applyAlignment="1" applyProtection="1">
      <alignment horizontal="center" vertical="center" wrapText="1"/>
      <protection locked="0"/>
    </xf>
    <xf numFmtId="0" fontId="10" fillId="42" borderId="43" xfId="0" applyFont="1" applyFill="1" applyBorder="1" applyAlignment="1" applyProtection="1">
      <alignment horizontal="center" vertical="center" wrapText="1"/>
      <protection locked="0"/>
    </xf>
    <xf numFmtId="0" fontId="10" fillId="42" borderId="62" xfId="0" applyFont="1" applyFill="1" applyBorder="1" applyAlignment="1" applyProtection="1">
      <alignment horizontal="center" vertical="center" wrapText="1"/>
      <protection locked="0"/>
    </xf>
    <xf numFmtId="0" fontId="10" fillId="42" borderId="73" xfId="0" applyFont="1" applyFill="1" applyBorder="1" applyAlignment="1" applyProtection="1">
      <alignment horizontal="center" vertical="center" wrapText="1"/>
      <protection locked="0"/>
    </xf>
    <xf numFmtId="0" fontId="10" fillId="42" borderId="17" xfId="0" applyFont="1" applyFill="1" applyBorder="1" applyAlignment="1" applyProtection="1">
      <alignment horizontal="center" vertical="center" wrapText="1"/>
      <protection locked="0"/>
    </xf>
    <xf numFmtId="164" fontId="16" fillId="42" borderId="8" xfId="84" applyNumberFormat="1" applyFont="1" applyFill="1" applyBorder="1" applyAlignment="1" applyProtection="1">
      <alignment horizontal="center" vertical="center" wrapText="1"/>
      <protection locked="0"/>
    </xf>
    <xf numFmtId="164" fontId="16" fillId="42" borderId="33" xfId="84" applyNumberFormat="1" applyFont="1" applyFill="1" applyBorder="1" applyAlignment="1" applyProtection="1">
      <alignment horizontal="center" vertical="center" wrapText="1"/>
      <protection locked="0"/>
    </xf>
    <xf numFmtId="0" fontId="10" fillId="42" borderId="74" xfId="0" applyFont="1" applyFill="1" applyBorder="1" applyAlignment="1" applyProtection="1">
      <alignment horizontal="center" vertical="center" wrapText="1"/>
      <protection locked="0"/>
    </xf>
    <xf numFmtId="0" fontId="10" fillId="42" borderId="75" xfId="0" applyFont="1" applyFill="1" applyBorder="1" applyAlignment="1" applyProtection="1">
      <alignment horizontal="center" vertical="center" wrapText="1"/>
      <protection locked="0"/>
    </xf>
    <xf numFmtId="0" fontId="10" fillId="42" borderId="76" xfId="0" applyFont="1" applyFill="1" applyBorder="1" applyAlignment="1" applyProtection="1">
      <alignment horizontal="center" vertical="center" wrapText="1"/>
      <protection locked="0"/>
    </xf>
    <xf numFmtId="0" fontId="10" fillId="42" borderId="48" xfId="0" applyFont="1" applyFill="1" applyBorder="1" applyAlignment="1" applyProtection="1">
      <alignment horizontal="center" vertical="center" wrapText="1"/>
      <protection locked="0"/>
    </xf>
    <xf numFmtId="0" fontId="10" fillId="42" borderId="71" xfId="0" applyFont="1" applyFill="1" applyBorder="1" applyAlignment="1" applyProtection="1">
      <alignment horizontal="left" vertical="center" wrapText="1"/>
      <protection locked="0"/>
    </xf>
    <xf numFmtId="0" fontId="10" fillId="42" borderId="0" xfId="0" applyFont="1" applyFill="1" applyBorder="1" applyAlignment="1" applyProtection="1">
      <alignment horizontal="left" vertical="center" wrapText="1"/>
      <protection locked="0"/>
    </xf>
    <xf numFmtId="0" fontId="10" fillId="42" borderId="72" xfId="0" applyFont="1" applyFill="1" applyBorder="1" applyAlignment="1" applyProtection="1">
      <alignment horizontal="left" vertical="center" wrapText="1"/>
      <protection locked="0"/>
    </xf>
    <xf numFmtId="0" fontId="10" fillId="42" borderId="66" xfId="0" applyFont="1" applyFill="1" applyBorder="1" applyAlignment="1" applyProtection="1">
      <alignment horizontal="center" wrapText="1"/>
      <protection locked="0"/>
    </xf>
    <xf numFmtId="0" fontId="10" fillId="42" borderId="70" xfId="0" applyFont="1" applyFill="1" applyBorder="1" applyAlignment="1" applyProtection="1">
      <alignment horizontal="center" wrapText="1"/>
      <protection locked="0"/>
    </xf>
    <xf numFmtId="0" fontId="10" fillId="42" borderId="67" xfId="0" applyFont="1" applyFill="1" applyBorder="1" applyAlignment="1" applyProtection="1">
      <alignment horizontal="center" wrapText="1"/>
      <protection locked="0"/>
    </xf>
    <xf numFmtId="3" fontId="19" fillId="0" borderId="63" xfId="0" applyNumberFormat="1" applyFont="1" applyFill="1" applyBorder="1" applyAlignment="1" applyProtection="1">
      <alignment horizontal="center" vertical="center" wrapText="1"/>
      <protection locked="0"/>
    </xf>
    <xf numFmtId="3" fontId="19" fillId="0" borderId="60" xfId="0" applyNumberFormat="1" applyFont="1" applyFill="1" applyBorder="1" applyAlignment="1" applyProtection="1">
      <alignment horizontal="center" vertical="center" wrapText="1"/>
      <protection locked="0"/>
    </xf>
    <xf numFmtId="3" fontId="19" fillId="0" borderId="33" xfId="0" applyNumberFormat="1" applyFont="1" applyFill="1" applyBorder="1" applyAlignment="1" applyProtection="1">
      <alignment horizontal="center" vertical="center" wrapText="1"/>
      <protection locked="0"/>
    </xf>
    <xf numFmtId="3" fontId="19" fillId="0" borderId="8" xfId="0" applyNumberFormat="1" applyFont="1" applyFill="1" applyBorder="1" applyAlignment="1" applyProtection="1">
      <alignment horizontal="center" vertical="center" wrapText="1"/>
      <protection locked="0"/>
    </xf>
    <xf numFmtId="3" fontId="19" fillId="0" borderId="30" xfId="0" applyNumberFormat="1" applyFont="1" applyFill="1" applyBorder="1" applyAlignment="1" applyProtection="1">
      <alignment horizontal="center" vertical="center" wrapText="1"/>
      <protection locked="0"/>
    </xf>
    <xf numFmtId="3" fontId="9" fillId="0" borderId="3" xfId="73" applyNumberFormat="1" applyFont="1" applyFill="1" applyBorder="1" applyAlignment="1" applyProtection="1">
      <alignment horizontal="center" vertical="center" wrapText="1"/>
      <protection locked="0"/>
    </xf>
    <xf numFmtId="0" fontId="10" fillId="0" borderId="64" xfId="73" applyFont="1" applyFill="1" applyBorder="1" applyAlignment="1" applyProtection="1">
      <alignment horizontal="center" vertical="center" textRotation="90" wrapText="1"/>
      <protection locked="0"/>
    </xf>
    <xf numFmtId="0" fontId="10" fillId="0" borderId="40" xfId="73" applyFont="1" applyFill="1" applyBorder="1" applyAlignment="1" applyProtection="1">
      <alignment horizontal="center" vertical="center" textRotation="90" wrapText="1"/>
      <protection locked="0"/>
    </xf>
    <xf numFmtId="3" fontId="9" fillId="0" borderId="33" xfId="73" applyNumberFormat="1" applyFont="1" applyFill="1" applyBorder="1" applyAlignment="1" applyProtection="1">
      <alignment horizontal="center" vertical="center" wrapText="1"/>
      <protection locked="0"/>
    </xf>
    <xf numFmtId="3" fontId="9" fillId="0" borderId="15" xfId="73" applyNumberFormat="1" applyFont="1" applyFill="1" applyBorder="1" applyAlignment="1" applyProtection="1">
      <alignment horizontal="center" vertical="center" wrapText="1"/>
      <protection locked="0"/>
    </xf>
    <xf numFmtId="0" fontId="9" fillId="0" borderId="0" xfId="73" applyFont="1" applyFill="1" applyBorder="1" applyAlignment="1" applyProtection="1">
      <alignment horizontal="left" wrapText="1"/>
      <protection locked="0"/>
    </xf>
    <xf numFmtId="0" fontId="10" fillId="42" borderId="63" xfId="73" applyFont="1" applyFill="1" applyBorder="1" applyAlignment="1" applyProtection="1">
      <alignment horizontal="center" vertical="center" wrapText="1"/>
      <protection locked="0"/>
    </xf>
    <xf numFmtId="0" fontId="10" fillId="42" borderId="45" xfId="73" applyFont="1" applyFill="1" applyBorder="1" applyAlignment="1" applyProtection="1">
      <alignment horizontal="center" vertical="center" wrapText="1"/>
      <protection locked="0"/>
    </xf>
    <xf numFmtId="0" fontId="10" fillId="42" borderId="57" xfId="73" applyFont="1" applyFill="1" applyBorder="1" applyAlignment="1" applyProtection="1">
      <alignment horizontal="center" vertical="center" wrapText="1"/>
      <protection locked="0"/>
    </xf>
    <xf numFmtId="0" fontId="10" fillId="42" borderId="45" xfId="74" applyFont="1" applyFill="1" applyBorder="1" applyAlignment="1" applyProtection="1">
      <alignment horizontal="center" vertical="center" wrapText="1"/>
      <protection locked="0"/>
    </xf>
    <xf numFmtId="0" fontId="10" fillId="42" borderId="3" xfId="74" applyFont="1" applyFill="1" applyBorder="1" applyAlignment="1" applyProtection="1">
      <alignment horizontal="center" vertical="center" wrapText="1"/>
      <protection locked="0"/>
    </xf>
    <xf numFmtId="0" fontId="10" fillId="42" borderId="74" xfId="73" applyFont="1" applyFill="1" applyBorder="1" applyAlignment="1" applyProtection="1">
      <alignment horizontal="center" vertical="center" wrapText="1"/>
      <protection locked="0"/>
    </xf>
    <xf numFmtId="0" fontId="10" fillId="42" borderId="77" xfId="73" applyFont="1" applyFill="1" applyBorder="1" applyAlignment="1" applyProtection="1">
      <alignment horizontal="center" vertical="center" wrapText="1"/>
      <protection locked="0"/>
    </xf>
  </cellXfs>
  <cellStyles count="1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heckExposure" xfId="42"/>
    <cellStyle name="Comma" xfId="43"/>
    <cellStyle name="Comma [0]" xfId="44"/>
    <cellStyle name="Currency" xfId="45"/>
    <cellStyle name="Currency [0]" xfId="46"/>
    <cellStyle name="Explanatory Text" xfId="47"/>
    <cellStyle name="Good" xfId="48"/>
    <cellStyle name="greyed" xfId="49"/>
    <cellStyle name="Heading 1" xfId="50"/>
    <cellStyle name="Heading 2" xfId="51"/>
    <cellStyle name="Heading 3" xfId="52"/>
    <cellStyle name="Heading 4" xfId="53"/>
    <cellStyle name="HeadingTable" xfId="54"/>
    <cellStyle name="highlightExposure" xfId="55"/>
    <cellStyle name="highlightPD" xfId="56"/>
    <cellStyle name="highlightPercentage" xfId="57"/>
    <cellStyle name="highlightText" xfId="58"/>
    <cellStyle name="Input" xfId="59"/>
    <cellStyle name="inputDate" xfId="60"/>
    <cellStyle name="inputExposure" xfId="61"/>
    <cellStyle name="inputMaturity" xfId="62"/>
    <cellStyle name="inputParameterE" xfId="63"/>
    <cellStyle name="inputPD" xfId="64"/>
    <cellStyle name="inputPercentage" xfId="65"/>
    <cellStyle name="inputPercentageL" xfId="66"/>
    <cellStyle name="inputPercentageS" xfId="67"/>
    <cellStyle name="inputSelection" xfId="68"/>
    <cellStyle name="inputText" xfId="69"/>
    <cellStyle name="Linked Cell" xfId="70"/>
    <cellStyle name="Neutral" xfId="71"/>
    <cellStyle name="Normal 2" xfId="72"/>
    <cellStyle name="Normal 3" xfId="73"/>
    <cellStyle name="Normal 3 2" xfId="74"/>
    <cellStyle name="Note" xfId="75"/>
    <cellStyle name="optionalExposure" xfId="76"/>
    <cellStyle name="optionalMaturity" xfId="77"/>
    <cellStyle name="optionalPD" xfId="78"/>
    <cellStyle name="optionalPercentage" xfId="79"/>
    <cellStyle name="optionalPercentageS" xfId="80"/>
    <cellStyle name="optionalSelection" xfId="81"/>
    <cellStyle name="optionalText" xfId="82"/>
    <cellStyle name="Output" xfId="83"/>
    <cellStyle name="Percent" xfId="84"/>
    <cellStyle name="Percent 2" xfId="85"/>
    <cellStyle name="Percent 3" xfId="86"/>
    <cellStyle name="showCheck" xfId="87"/>
    <cellStyle name="showExposure" xfId="88"/>
    <cellStyle name="showParameterE" xfId="89"/>
    <cellStyle name="showParameterS" xfId="90"/>
    <cellStyle name="showPD" xfId="91"/>
    <cellStyle name="showPercentage" xfId="92"/>
    <cellStyle name="showSelection" xfId="93"/>
    <cellStyle name="Standard_draft disclosure templates for 2011" xfId="94"/>
    <cellStyle name="sup2Date" xfId="95"/>
    <cellStyle name="sup2Int" xfId="96"/>
    <cellStyle name="sup2ParameterE" xfId="97"/>
    <cellStyle name="sup2Percentage" xfId="98"/>
    <cellStyle name="sup2PercentageL" xfId="99"/>
    <cellStyle name="sup2PercentageM" xfId="100"/>
    <cellStyle name="sup2Selection" xfId="101"/>
    <cellStyle name="sup2Text" xfId="102"/>
    <cellStyle name="sup3ParameterE" xfId="103"/>
    <cellStyle name="sup3Percentage" xfId="104"/>
    <cellStyle name="supFloat" xfId="105"/>
    <cellStyle name="supInt" xfId="106"/>
    <cellStyle name="supParameterE" xfId="107"/>
    <cellStyle name="supParameterS" xfId="108"/>
    <cellStyle name="supPD" xfId="109"/>
    <cellStyle name="supPercentage" xfId="110"/>
    <cellStyle name="supPercentageL" xfId="111"/>
    <cellStyle name="supPercentageM" xfId="112"/>
    <cellStyle name="supSelection" xfId="113"/>
    <cellStyle name="supText" xfId="114"/>
    <cellStyle name="Title" xfId="115"/>
    <cellStyle name="Total" xfId="116"/>
    <cellStyle name="Warning Text"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sbs\EBA\Documentum\dmcl\0000a01f\u181994\80cba7ac\TBG_IS4_Reporting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sbs\EBA\Documents%20and%20Settings\ccorcostegui\Local%20Settings\Temporary%20Internet%20Files\OLK36\QIS%20reporting%20template_v1%200%200b1-E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8">
        <row r="32">
          <cell r="C32" t="str">
            <v>Basel I</v>
          </cell>
        </row>
        <row r="33">
          <cell r="C33" t="str">
            <v>Basel II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
      <sheetName val="Real Estate (EU only)"/>
      <sheetName val="TTC provisioning (EU only)"/>
      <sheetName val="Parameter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M52"/>
  <sheetViews>
    <sheetView tabSelected="1" zoomScale="70" zoomScaleNormal="70" zoomScalePageLayoutView="0" workbookViewId="0" topLeftCell="A1">
      <selection activeCell="F22" sqref="F22"/>
    </sheetView>
  </sheetViews>
  <sheetFormatPr defaultColWidth="9.140625" defaultRowHeight="15"/>
  <cols>
    <col min="1" max="1" width="3.28125" style="19" customWidth="1"/>
    <col min="2" max="2" width="77.00390625" style="21" customWidth="1"/>
    <col min="3" max="3" width="24.8515625" style="22" customWidth="1"/>
    <col min="4" max="4" width="15.57421875" style="19" customWidth="1"/>
    <col min="5" max="5" width="15.00390625" style="19" customWidth="1"/>
    <col min="6" max="6" width="17.28125" style="19" customWidth="1"/>
    <col min="7" max="16384" width="9.140625" style="19" customWidth="1"/>
  </cols>
  <sheetData>
    <row r="2" spans="2:3" ht="36" customHeight="1">
      <c r="B2" s="350" t="s">
        <v>225</v>
      </c>
      <c r="C2" s="350"/>
    </row>
    <row r="3" ht="12.75">
      <c r="A3" s="20"/>
    </row>
    <row r="4" spans="2:3" s="23" customFormat="1" ht="12.75">
      <c r="B4" s="351" t="s">
        <v>294</v>
      </c>
      <c r="C4" s="351"/>
    </row>
    <row r="5" spans="2:3" s="23" customFormat="1" ht="13.5" thickBot="1">
      <c r="B5" s="24"/>
      <c r="C5" s="25"/>
    </row>
    <row r="6" spans="2:4" ht="13.5" thickBot="1">
      <c r="B6" s="26" t="s">
        <v>168</v>
      </c>
      <c r="C6" s="27" t="s">
        <v>297</v>
      </c>
      <c r="D6" s="28"/>
    </row>
    <row r="7" spans="2:4" ht="12.75">
      <c r="B7" s="29"/>
      <c r="C7" s="30"/>
      <c r="D7" s="28"/>
    </row>
    <row r="8" spans="2:4" ht="12.75">
      <c r="B8" s="31" t="s">
        <v>107</v>
      </c>
      <c r="C8" s="32">
        <f>'1 - Aggregate information'!C60</f>
        <v>11431.7</v>
      </c>
      <c r="D8" s="33"/>
    </row>
    <row r="9" spans="2:13" ht="12.75">
      <c r="B9" s="31" t="s">
        <v>223</v>
      </c>
      <c r="C9" s="32">
        <f>'1 - Aggregate information'!C61</f>
        <v>-5672</v>
      </c>
      <c r="D9" s="33"/>
      <c r="E9" s="23"/>
      <c r="F9" s="23"/>
      <c r="G9" s="23"/>
      <c r="H9" s="23"/>
      <c r="I9" s="23"/>
      <c r="J9" s="23"/>
      <c r="K9" s="23"/>
      <c r="L9" s="23"/>
      <c r="M9" s="23"/>
    </row>
    <row r="10" spans="2:4" ht="12.75">
      <c r="B10" s="31"/>
      <c r="C10" s="32"/>
      <c r="D10" s="28"/>
    </row>
    <row r="11" spans="2:4" ht="14.25">
      <c r="B11" s="34" t="s">
        <v>226</v>
      </c>
      <c r="C11" s="35">
        <f>'1 - Aggregate information'!C12</f>
        <v>398030.7870887082</v>
      </c>
      <c r="D11" s="28"/>
    </row>
    <row r="12" spans="2:4" ht="14.25">
      <c r="B12" s="36" t="s">
        <v>227</v>
      </c>
      <c r="C12" s="32">
        <f>'1 - Aggregate information'!C16</f>
        <v>39908.120961304674</v>
      </c>
      <c r="D12" s="28"/>
    </row>
    <row r="13" spans="2:4" ht="14.25">
      <c r="B13" s="289" t="s">
        <v>228</v>
      </c>
      <c r="C13" s="290">
        <f>'1 - Aggregate information'!C17</f>
        <v>0.10026390484314582</v>
      </c>
      <c r="D13" s="28"/>
    </row>
    <row r="14" spans="2:4" ht="13.5" thickBot="1">
      <c r="B14" s="288" t="s">
        <v>118</v>
      </c>
      <c r="C14" s="291">
        <v>0</v>
      </c>
      <c r="D14" s="28"/>
    </row>
    <row r="15" spans="2:4" ht="12.75">
      <c r="B15" s="24"/>
      <c r="C15" s="33"/>
      <c r="D15" s="33"/>
    </row>
    <row r="16" spans="2:4" ht="25.5">
      <c r="B16" s="37" t="s">
        <v>169</v>
      </c>
      <c r="C16" s="38" t="s">
        <v>214</v>
      </c>
      <c r="D16" s="33"/>
    </row>
    <row r="17" spans="2:4" ht="12.75">
      <c r="B17" s="39" t="s">
        <v>215</v>
      </c>
      <c r="C17" s="40">
        <f>'1 - Aggregate information'!G29</f>
        <v>0.07307661942872397</v>
      </c>
      <c r="D17" s="33"/>
    </row>
    <row r="18" spans="2:4" ht="13.5" thickBot="1">
      <c r="B18" s="24"/>
      <c r="C18" s="33"/>
      <c r="D18" s="33"/>
    </row>
    <row r="19" spans="2:4" ht="30.75" customHeight="1" thickBot="1">
      <c r="B19" s="26" t="s">
        <v>166</v>
      </c>
      <c r="C19" s="27" t="s">
        <v>297</v>
      </c>
      <c r="D19" s="41"/>
    </row>
    <row r="20" spans="2:3" ht="12.75">
      <c r="B20" s="31"/>
      <c r="C20" s="32"/>
    </row>
    <row r="21" spans="2:3" ht="12.75">
      <c r="B21" s="31" t="s">
        <v>140</v>
      </c>
      <c r="C21" s="32">
        <f>SUM('1 - Aggregate information'!F60:G60)</f>
        <v>14968.070257446238</v>
      </c>
    </row>
    <row r="22" spans="2:3" ht="12.75">
      <c r="B22" s="347" t="s">
        <v>309</v>
      </c>
      <c r="C22" s="348">
        <f>SUM('1 - Aggregate information'!F57:G57)</f>
        <v>-5297.6001960667645</v>
      </c>
    </row>
    <row r="23" spans="2:3" ht="12.75">
      <c r="B23" s="42" t="s">
        <v>106</v>
      </c>
      <c r="C23" s="348">
        <f>SUM('1 - Aggregate information'!F58:G58)</f>
        <v>-648.8277304774964</v>
      </c>
    </row>
    <row r="24" spans="2:3" ht="25.5">
      <c r="B24" s="31" t="s">
        <v>224</v>
      </c>
      <c r="C24" s="32">
        <f>SUM('1 - Aggregate information'!F61:G61)</f>
        <v>-11018.12569766811</v>
      </c>
    </row>
    <row r="25" spans="2:3" ht="12.75">
      <c r="B25" s="42"/>
      <c r="C25" s="32"/>
    </row>
    <row r="26" spans="2:3" ht="12.75">
      <c r="B26" s="34" t="s">
        <v>162</v>
      </c>
      <c r="C26" s="35">
        <f>'1 - Aggregate information'!G37</f>
        <v>567454.0338826157</v>
      </c>
    </row>
    <row r="27" spans="2:3" ht="12.75">
      <c r="B27" s="43" t="s">
        <v>171</v>
      </c>
      <c r="C27" s="44">
        <f>'1 - Aggregate information'!G47</f>
        <v>41467.622477334146</v>
      </c>
    </row>
    <row r="28" spans="2:3" ht="12.75">
      <c r="B28" s="45" t="s">
        <v>177</v>
      </c>
      <c r="C28" s="46">
        <f>'1 - Aggregate information'!G50</f>
        <v>0.07307661942872397</v>
      </c>
    </row>
    <row r="29" spans="2:3" ht="12.75">
      <c r="B29" s="47" t="s">
        <v>118</v>
      </c>
      <c r="C29" s="48">
        <v>0</v>
      </c>
    </row>
    <row r="30" spans="2:3" ht="12.75">
      <c r="B30" s="29"/>
      <c r="C30" s="49"/>
    </row>
    <row r="31" spans="2:3" ht="33.75" customHeight="1">
      <c r="B31" s="50" t="s">
        <v>229</v>
      </c>
      <c r="C31" s="51"/>
    </row>
    <row r="32" spans="2:3" s="23" customFormat="1" ht="25.5">
      <c r="B32" s="52" t="s">
        <v>308</v>
      </c>
      <c r="C32" s="32">
        <f>IF(AND('1 - Aggregate information'!G43="",'1 - Aggregate information'!G44=""),"",'1 - Aggregate information'!G43+'1 - Aggregate information'!G44)</f>
      </c>
    </row>
    <row r="33" spans="2:3" ht="38.25">
      <c r="B33" s="52" t="s">
        <v>202</v>
      </c>
      <c r="C33" s="53">
        <f>IF('1 - Aggregate information'!G45="","",((('1 - Aggregate information'!G45+'1 - Aggregate information'!G42)/'1 - Aggregate information'!G35)-'1 - Aggregate information'!G29)*100)</f>
      </c>
    </row>
    <row r="34" spans="2:3" ht="39" thickBot="1">
      <c r="B34" s="54" t="s">
        <v>201</v>
      </c>
      <c r="C34" s="55">
        <f>IF(AND('1 - Aggregate information'!G36="",'1 - Aggregate information'!G46=""),"",((('1 - Aggregate information'!G42+'1 - Aggregate information'!G46)/('1 - Aggregate information'!G35+'1 - Aggregate information'!G36))-'1 - Aggregate information'!G29)*100)</f>
      </c>
    </row>
    <row r="35" spans="2:3" ht="12.75">
      <c r="B35" s="23"/>
      <c r="C35" s="23"/>
    </row>
    <row r="36" spans="2:3" s="23" customFormat="1" ht="25.5">
      <c r="B36" s="56" t="s">
        <v>167</v>
      </c>
      <c r="C36" s="57" t="s">
        <v>220</v>
      </c>
    </row>
    <row r="37" spans="2:4" s="21" customFormat="1" ht="12.75">
      <c r="B37" s="58" t="s">
        <v>193</v>
      </c>
      <c r="C37" s="59">
        <f>IF('1 - Aggregate information'!G96="","",((('1 - Aggregate information'!G47+'1 - Aggregate information'!G96)/'1 - Aggregate information'!G37)-'1 - Aggregate information'!G50)*100)</f>
      </c>
      <c r="D37" s="58"/>
    </row>
    <row r="38" spans="2:4" s="21" customFormat="1" ht="12.75">
      <c r="B38" s="58" t="s">
        <v>194</v>
      </c>
      <c r="C38" s="59">
        <f>IF('1 - Aggregate information'!G97="","",((('1 - Aggregate information'!G47+'1 - Aggregate information'!G98)/('1 - Aggregate information'!G37+'1 - Aggregate information'!G97)-'1 - Aggregate information'!G50)*100))</f>
      </c>
      <c r="D38" s="58"/>
    </row>
    <row r="39" spans="2:4" s="21" customFormat="1" ht="25.5">
      <c r="B39" s="58" t="s">
        <v>196</v>
      </c>
      <c r="C39" s="59">
        <f>IF('1 - Aggregate information'!G99="","",(('1 - Aggregate information'!G47+'1 - Aggregate information'!G100)/('1 - Aggregate information'!G37+'1 - Aggregate information'!G99)-'1 - Aggregate information'!G50)*100)</f>
      </c>
      <c r="D39" s="58"/>
    </row>
    <row r="40" spans="2:4" s="21" customFormat="1" ht="12.75">
      <c r="B40" s="58" t="s">
        <v>198</v>
      </c>
      <c r="C40" s="59">
        <f>IF('1 - Aggregate information'!G101="","",((('1 - Aggregate information'!G47+'1 - Aggregate information'!G101)/'1 - Aggregate information'!G37)-'1 - Aggregate information'!G50)*100)</f>
      </c>
      <c r="D40" s="58"/>
    </row>
    <row r="41" spans="2:4" s="21" customFormat="1" ht="12.75">
      <c r="B41" s="58" t="s">
        <v>199</v>
      </c>
      <c r="C41" s="59">
        <f>IF('1 - Aggregate information'!G102="","",((('1 - Aggregate information'!G47+'1 - Aggregate information'!G102)/'1 - Aggregate information'!G37)-'1 - Aggregate information'!G50)*100)</f>
      </c>
      <c r="D41" s="58"/>
    </row>
    <row r="42" spans="2:4" s="21" customFormat="1" ht="25.5">
      <c r="B42" s="58" t="s">
        <v>200</v>
      </c>
      <c r="C42" s="59">
        <f>IF(AND('1 - Aggregate information'!G103="",'1 - Aggregate information'!G104=""),"",(('1 - Aggregate information'!G47+'1 - Aggregate information'!G104)/('1 - Aggregate information'!G37+'1 - Aggregate information'!G103)-'1 - Aggregate information'!G50)*100)</f>
      </c>
      <c r="D42" s="58"/>
    </row>
    <row r="43" spans="2:4" s="21" customFormat="1" ht="27">
      <c r="B43" s="60" t="s">
        <v>230</v>
      </c>
      <c r="C43" s="61">
        <f>IF('1 - Aggregate information'!G107="","",'1 - Aggregate information'!G107)</f>
        <v>0.07307661942872397</v>
      </c>
      <c r="D43" s="58"/>
    </row>
    <row r="44" s="21" customFormat="1" ht="12.75">
      <c r="C44" s="24"/>
    </row>
    <row r="45" spans="2:4" ht="12.75">
      <c r="B45" s="62" t="s">
        <v>218</v>
      </c>
      <c r="C45" s="63"/>
      <c r="D45" s="41"/>
    </row>
    <row r="46" spans="1:9" ht="50.25" customHeight="1">
      <c r="A46" s="23"/>
      <c r="B46" s="349" t="s">
        <v>289</v>
      </c>
      <c r="C46" s="349"/>
      <c r="D46" s="64"/>
      <c r="E46" s="65"/>
      <c r="F46" s="65"/>
      <c r="G46" s="65"/>
      <c r="H46" s="65"/>
      <c r="I46" s="65"/>
    </row>
    <row r="47" spans="1:10" ht="45" customHeight="1">
      <c r="A47" s="23"/>
      <c r="B47" s="349" t="s">
        <v>231</v>
      </c>
      <c r="C47" s="349"/>
      <c r="D47" s="64"/>
      <c r="E47" s="65"/>
      <c r="F47" s="65"/>
      <c r="G47" s="65"/>
      <c r="H47" s="65"/>
      <c r="I47" s="65"/>
      <c r="J47" s="65"/>
    </row>
    <row r="48" spans="1:10" ht="33.75" customHeight="1">
      <c r="A48" s="23"/>
      <c r="B48" s="349" t="s">
        <v>232</v>
      </c>
      <c r="C48" s="349"/>
      <c r="D48" s="64"/>
      <c r="E48" s="65"/>
      <c r="F48" s="65"/>
      <c r="G48" s="65"/>
      <c r="H48" s="65"/>
      <c r="I48" s="65"/>
      <c r="J48" s="65"/>
    </row>
    <row r="49" spans="1:10" ht="48.75" customHeight="1">
      <c r="A49" s="23"/>
      <c r="B49" s="349" t="s">
        <v>233</v>
      </c>
      <c r="C49" s="349"/>
      <c r="D49" s="64"/>
      <c r="E49" s="65"/>
      <c r="F49" s="65"/>
      <c r="G49" s="65"/>
      <c r="H49" s="65"/>
      <c r="I49" s="65"/>
      <c r="J49" s="65"/>
    </row>
    <row r="50" spans="1:4" ht="46.5" customHeight="1">
      <c r="A50" s="23"/>
      <c r="B50" s="349" t="s">
        <v>234</v>
      </c>
      <c r="C50" s="349"/>
      <c r="D50" s="23"/>
    </row>
    <row r="51" spans="1:4" ht="86.25" customHeight="1">
      <c r="A51" s="23"/>
      <c r="B51" s="349" t="s">
        <v>235</v>
      </c>
      <c r="C51" s="349"/>
      <c r="D51" s="23"/>
    </row>
    <row r="52" spans="1:4" ht="12.75">
      <c r="A52" s="23"/>
      <c r="D52" s="23"/>
    </row>
  </sheetData>
  <sheetProtection/>
  <mergeCells count="8">
    <mergeCell ref="B48:C48"/>
    <mergeCell ref="B49:C49"/>
    <mergeCell ref="B50:C50"/>
    <mergeCell ref="B51:C51"/>
    <mergeCell ref="B2:C2"/>
    <mergeCell ref="B4:C4"/>
    <mergeCell ref="B46:C46"/>
    <mergeCell ref="B47:C47"/>
  </mergeCells>
  <printOptions/>
  <pageMargins left="0.75" right="0.75" top="1" bottom="1" header="0.5" footer="0.5"/>
  <pageSetup fitToHeight="1" fitToWidth="1" horizontalDpi="600" verticalDpi="600" orientation="portrait" paperSize="9" scale="67" r:id="rId1"/>
  <ignoredErrors>
    <ignoredError sqref="C8:C9 C11:C13 C17 C23 C26:C28 C32:C34 C37:C43" unlockedFormula="1"/>
    <ignoredError sqref="C21"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O150"/>
  <sheetViews>
    <sheetView zoomScale="70" zoomScaleNormal="70" zoomScalePageLayoutView="0" workbookViewId="0" topLeftCell="A112">
      <selection activeCell="J94" sqref="J94"/>
    </sheetView>
  </sheetViews>
  <sheetFormatPr defaultColWidth="9.140625" defaultRowHeight="15"/>
  <cols>
    <col min="1" max="1" width="4.28125" style="5" customWidth="1"/>
    <col min="2" max="2" width="58.28125" style="5" customWidth="1"/>
    <col min="3" max="3" width="15.140625" style="5" customWidth="1"/>
    <col min="4" max="4" width="12.7109375" style="5" customWidth="1"/>
    <col min="5" max="7" width="11.421875" style="5" customWidth="1"/>
    <col min="8" max="8" width="5.00390625" style="5" customWidth="1"/>
    <col min="9" max="9" width="9.140625" style="5" customWidth="1"/>
    <col min="10" max="10" width="12.8515625" style="5" bestFit="1" customWidth="1"/>
    <col min="11" max="11" width="12.28125" style="5" bestFit="1" customWidth="1"/>
    <col min="12" max="16384" width="9.140625" style="5" customWidth="1"/>
  </cols>
  <sheetData>
    <row r="1" spans="3:7" s="19" customFormat="1" ht="12.75">
      <c r="C1" s="21"/>
      <c r="D1" s="21"/>
      <c r="E1" s="21"/>
      <c r="F1" s="22"/>
      <c r="G1" s="22"/>
    </row>
    <row r="2" spans="1:8" s="19" customFormat="1" ht="21" customHeight="1">
      <c r="A2" s="383" t="s">
        <v>236</v>
      </c>
      <c r="B2" s="383"/>
      <c r="C2" s="383"/>
      <c r="D2" s="383"/>
      <c r="E2" s="383"/>
      <c r="F2" s="383"/>
      <c r="G2" s="383"/>
      <c r="H2" s="383"/>
    </row>
    <row r="3" s="19" customFormat="1" ht="12.75">
      <c r="B3" s="21"/>
    </row>
    <row r="4" spans="2:7" s="23" customFormat="1" ht="12.75">
      <c r="B4" s="66" t="s">
        <v>294</v>
      </c>
      <c r="C4" s="67"/>
      <c r="D4" s="67"/>
      <c r="E4" s="67"/>
      <c r="F4" s="67"/>
      <c r="G4" s="67"/>
    </row>
    <row r="5" ht="12.75">
      <c r="B5" s="68"/>
    </row>
    <row r="6" ht="12.75">
      <c r="B6" s="69" t="s">
        <v>298</v>
      </c>
    </row>
    <row r="8" spans="1:7" ht="24.75" customHeight="1">
      <c r="A8" s="101"/>
      <c r="B8" s="381" t="s">
        <v>237</v>
      </c>
      <c r="C8" s="381"/>
      <c r="D8" s="381"/>
      <c r="E8" s="381"/>
      <c r="F8" s="381"/>
      <c r="G8" s="381"/>
    </row>
    <row r="9" ht="13.5" thickBot="1"/>
    <row r="10" spans="2:7" ht="15" customHeight="1">
      <c r="B10" s="363" t="s">
        <v>128</v>
      </c>
      <c r="C10" s="358">
        <v>2010</v>
      </c>
      <c r="D10" s="358" t="s">
        <v>126</v>
      </c>
      <c r="E10" s="358"/>
      <c r="F10" s="358" t="s">
        <v>127</v>
      </c>
      <c r="G10" s="359"/>
    </row>
    <row r="11" spans="2:7" s="102" customFormat="1" ht="12.75">
      <c r="B11" s="364"/>
      <c r="C11" s="370"/>
      <c r="D11" s="97">
        <v>2011</v>
      </c>
      <c r="E11" s="97">
        <v>2012</v>
      </c>
      <c r="F11" s="97">
        <v>2011</v>
      </c>
      <c r="G11" s="98">
        <v>2012</v>
      </c>
    </row>
    <row r="12" spans="2:7" s="102" customFormat="1" ht="12.75">
      <c r="B12" s="103" t="s">
        <v>130</v>
      </c>
      <c r="C12" s="70">
        <v>398030.7870887082</v>
      </c>
      <c r="D12" s="70">
        <v>455360.63958373375</v>
      </c>
      <c r="E12" s="70">
        <v>467781.330025099</v>
      </c>
      <c r="F12" s="70">
        <v>514246.2060480273</v>
      </c>
      <c r="G12" s="71">
        <v>567454.0338826157</v>
      </c>
    </row>
    <row r="13" spans="2:7" ht="12.75">
      <c r="B13" s="104" t="s">
        <v>116</v>
      </c>
      <c r="C13" s="72">
        <v>39908.120961304674</v>
      </c>
      <c r="D13" s="72">
        <v>42418.93691878974</v>
      </c>
      <c r="E13" s="72">
        <v>46740.99375993057</v>
      </c>
      <c r="F13" s="72">
        <v>39794.52517412194</v>
      </c>
      <c r="G13" s="73">
        <v>41467.622477334146</v>
      </c>
    </row>
    <row r="14" spans="2:7" ht="12.75">
      <c r="B14" s="105" t="s">
        <v>117</v>
      </c>
      <c r="C14" s="74"/>
      <c r="D14" s="74"/>
      <c r="E14" s="74"/>
      <c r="F14" s="74"/>
      <c r="G14" s="75"/>
    </row>
    <row r="15" spans="2:7" ht="25.5">
      <c r="B15" s="106" t="s">
        <v>122</v>
      </c>
      <c r="C15" s="76"/>
      <c r="D15" s="72"/>
      <c r="E15" s="72"/>
      <c r="F15" s="72"/>
      <c r="G15" s="73"/>
    </row>
    <row r="16" spans="2:7" ht="13.5" thickBot="1">
      <c r="B16" s="107" t="s">
        <v>139</v>
      </c>
      <c r="C16" s="77">
        <f>'2 - Capital composition'!B19</f>
        <v>39908.120961304674</v>
      </c>
      <c r="D16" s="77">
        <f>D13+D15</f>
        <v>42418.93691878974</v>
      </c>
      <c r="E16" s="77">
        <f>E13+E15</f>
        <v>46740.99375993057</v>
      </c>
      <c r="F16" s="77">
        <f>F13+F15</f>
        <v>39794.52517412194</v>
      </c>
      <c r="G16" s="78">
        <f>G13+G15</f>
        <v>41467.622477334146</v>
      </c>
    </row>
    <row r="17" spans="2:7" ht="13.5" thickBot="1">
      <c r="B17" s="108" t="s">
        <v>175</v>
      </c>
      <c r="C17" s="79">
        <f>C16/C12</f>
        <v>0.10026390484314582</v>
      </c>
      <c r="D17" s="79">
        <f>D16/D12</f>
        <v>0.09315459710695868</v>
      </c>
      <c r="E17" s="79">
        <f>E16/E12</f>
        <v>0.09992060554751654</v>
      </c>
      <c r="F17" s="79">
        <f>F16/F12</f>
        <v>0.07738418816920817</v>
      </c>
      <c r="G17" s="80">
        <f>G16/G12</f>
        <v>0.07307661942872397</v>
      </c>
    </row>
    <row r="18" spans="1:8" ht="12.75">
      <c r="A18" s="109"/>
      <c r="B18" s="110"/>
      <c r="C18" s="109"/>
      <c r="D18" s="109"/>
      <c r="E18" s="109"/>
      <c r="F18" s="109"/>
      <c r="G18" s="109"/>
      <c r="H18" s="109"/>
    </row>
    <row r="19" spans="1:8" ht="39.75" customHeight="1">
      <c r="A19" s="111"/>
      <c r="B19" s="381" t="s">
        <v>238</v>
      </c>
      <c r="C19" s="381"/>
      <c r="D19" s="381"/>
      <c r="E19" s="381"/>
      <c r="F19" s="381"/>
      <c r="G19" s="381"/>
      <c r="H19" s="109"/>
    </row>
    <row r="20" spans="1:8" ht="13.5" thickBot="1">
      <c r="A20" s="109"/>
      <c r="B20" s="110"/>
      <c r="C20" s="109"/>
      <c r="D20" s="109"/>
      <c r="E20" s="109"/>
      <c r="F20" s="109"/>
      <c r="G20" s="109"/>
      <c r="H20" s="109"/>
    </row>
    <row r="21" spans="1:8" ht="12.75">
      <c r="A21" s="109"/>
      <c r="B21" s="363" t="s">
        <v>128</v>
      </c>
      <c r="C21" s="358">
        <v>2010</v>
      </c>
      <c r="D21" s="358" t="s">
        <v>126</v>
      </c>
      <c r="E21" s="358"/>
      <c r="F21" s="358" t="s">
        <v>127</v>
      </c>
      <c r="G21" s="359"/>
      <c r="H21" s="109"/>
    </row>
    <row r="22" spans="1:8" ht="12.75">
      <c r="A22" s="109"/>
      <c r="B22" s="364"/>
      <c r="C22" s="370"/>
      <c r="D22" s="97">
        <v>2011</v>
      </c>
      <c r="E22" s="97">
        <v>2012</v>
      </c>
      <c r="F22" s="97">
        <v>2011</v>
      </c>
      <c r="G22" s="98">
        <v>2012</v>
      </c>
      <c r="H22" s="109"/>
    </row>
    <row r="23" spans="1:8" ht="12.75">
      <c r="A23" s="109"/>
      <c r="B23" s="103" t="s">
        <v>130</v>
      </c>
      <c r="C23" s="72">
        <f>C12</f>
        <v>398030.7870887082</v>
      </c>
      <c r="D23" s="72">
        <f>D12</f>
        <v>455360.63958373375</v>
      </c>
      <c r="E23" s="72">
        <f>E12</f>
        <v>467781.330025099</v>
      </c>
      <c r="F23" s="72">
        <f>F12</f>
        <v>514246.2060480273</v>
      </c>
      <c r="G23" s="73">
        <f>G12</f>
        <v>567454.0338826157</v>
      </c>
      <c r="H23" s="109"/>
    </row>
    <row r="24" spans="1:8" ht="25.5">
      <c r="A24" s="109"/>
      <c r="B24" s="105" t="s">
        <v>181</v>
      </c>
      <c r="C24" s="81"/>
      <c r="D24" s="74"/>
      <c r="E24" s="74"/>
      <c r="F24" s="74"/>
      <c r="G24" s="75"/>
      <c r="H24" s="109"/>
    </row>
    <row r="25" spans="1:8" ht="38.25">
      <c r="A25" s="109"/>
      <c r="B25" s="112" t="s">
        <v>136</v>
      </c>
      <c r="C25" s="72">
        <f>C23</f>
        <v>398030.7870887082</v>
      </c>
      <c r="D25" s="72">
        <f>D23+D24</f>
        <v>455360.63958373375</v>
      </c>
      <c r="E25" s="72">
        <f>E23+E24</f>
        <v>467781.330025099</v>
      </c>
      <c r="F25" s="72">
        <f>F23+F24</f>
        <v>514246.2060480273</v>
      </c>
      <c r="G25" s="73">
        <f>G23+G24</f>
        <v>567454.0338826157</v>
      </c>
      <c r="H25" s="109"/>
    </row>
    <row r="26" spans="1:8" ht="12.75">
      <c r="A26" s="109"/>
      <c r="B26" s="112" t="s">
        <v>131</v>
      </c>
      <c r="C26" s="72">
        <f>C16</f>
        <v>39908.120961304674</v>
      </c>
      <c r="D26" s="72">
        <f>D16</f>
        <v>42418.93691878974</v>
      </c>
      <c r="E26" s="72">
        <f>E16</f>
        <v>46740.99375993057</v>
      </c>
      <c r="F26" s="72">
        <f>F16</f>
        <v>39794.52517412194</v>
      </c>
      <c r="G26" s="73">
        <f>G16</f>
        <v>41467.622477334146</v>
      </c>
      <c r="H26" s="109"/>
    </row>
    <row r="27" spans="1:8" ht="38.25">
      <c r="A27" s="109"/>
      <c r="B27" s="105" t="s">
        <v>182</v>
      </c>
      <c r="C27" s="81"/>
      <c r="D27" s="74"/>
      <c r="E27" s="74"/>
      <c r="F27" s="74"/>
      <c r="G27" s="75"/>
      <c r="H27" s="109"/>
    </row>
    <row r="28" spans="1:8" ht="35.25" customHeight="1" thickBot="1">
      <c r="A28" s="109"/>
      <c r="B28" s="113" t="s">
        <v>137</v>
      </c>
      <c r="C28" s="77">
        <f>C26</f>
        <v>39908.120961304674</v>
      </c>
      <c r="D28" s="77">
        <f>D26+D27</f>
        <v>42418.93691878974</v>
      </c>
      <c r="E28" s="77">
        <f>E26+E27</f>
        <v>46740.99375993057</v>
      </c>
      <c r="F28" s="77">
        <f>F26+F27</f>
        <v>39794.52517412194</v>
      </c>
      <c r="G28" s="78">
        <f>G26+G27</f>
        <v>41467.622477334146</v>
      </c>
      <c r="H28" s="109"/>
    </row>
    <row r="29" spans="1:8" ht="13.5" thickBot="1">
      <c r="A29" s="109"/>
      <c r="B29" s="108" t="s">
        <v>175</v>
      </c>
      <c r="C29" s="79">
        <f>C28/C25</f>
        <v>0.10026390484314582</v>
      </c>
      <c r="D29" s="79">
        <f>D28/D25</f>
        <v>0.09315459710695868</v>
      </c>
      <c r="E29" s="79">
        <f>E28/E25</f>
        <v>0.09992060554751654</v>
      </c>
      <c r="F29" s="79">
        <f>F28/F25</f>
        <v>0.07738418816920817</v>
      </c>
      <c r="G29" s="80">
        <f>G28/G25</f>
        <v>0.07307661942872397</v>
      </c>
      <c r="H29" s="109"/>
    </row>
    <row r="30" spans="1:8" ht="12.75">
      <c r="A30" s="109"/>
      <c r="B30" s="114"/>
      <c r="C30" s="114"/>
      <c r="D30" s="114"/>
      <c r="E30" s="114"/>
      <c r="F30" s="114"/>
      <c r="G30" s="114"/>
      <c r="H30" s="109"/>
    </row>
    <row r="31" spans="1:8" ht="37.5" customHeight="1">
      <c r="A31" s="111"/>
      <c r="B31" s="382" t="s">
        <v>239</v>
      </c>
      <c r="C31" s="382"/>
      <c r="D31" s="382"/>
      <c r="E31" s="382"/>
      <c r="F31" s="382"/>
      <c r="G31" s="382"/>
      <c r="H31" s="109"/>
    </row>
    <row r="32" spans="1:8" ht="13.5" thickBot="1">
      <c r="A32" s="109"/>
      <c r="B32" s="110"/>
      <c r="C32" s="109"/>
      <c r="D32" s="109"/>
      <c r="E32" s="109"/>
      <c r="F32" s="109"/>
      <c r="G32" s="109"/>
      <c r="H32" s="109"/>
    </row>
    <row r="33" spans="1:8" ht="12.75">
      <c r="A33" s="109"/>
      <c r="B33" s="363" t="s">
        <v>128</v>
      </c>
      <c r="C33" s="358">
        <v>2010</v>
      </c>
      <c r="D33" s="358" t="s">
        <v>126</v>
      </c>
      <c r="E33" s="358"/>
      <c r="F33" s="358" t="s">
        <v>127</v>
      </c>
      <c r="G33" s="359"/>
      <c r="H33" s="109"/>
    </row>
    <row r="34" spans="1:8" ht="12.75">
      <c r="A34" s="109"/>
      <c r="B34" s="364"/>
      <c r="C34" s="370"/>
      <c r="D34" s="97">
        <v>2011</v>
      </c>
      <c r="E34" s="97">
        <v>2012</v>
      </c>
      <c r="F34" s="97">
        <v>2011</v>
      </c>
      <c r="G34" s="98">
        <v>2012</v>
      </c>
      <c r="H34" s="109"/>
    </row>
    <row r="35" spans="1:8" ht="38.25">
      <c r="A35" s="109"/>
      <c r="B35" s="103" t="s">
        <v>136</v>
      </c>
      <c r="C35" s="72">
        <f>C25</f>
        <v>398030.7870887082</v>
      </c>
      <c r="D35" s="72">
        <f>D25</f>
        <v>455360.63958373375</v>
      </c>
      <c r="E35" s="72">
        <f>E25</f>
        <v>467781.330025099</v>
      </c>
      <c r="F35" s="72">
        <f>F25</f>
        <v>514246.2060480273</v>
      </c>
      <c r="G35" s="73">
        <f>G25</f>
        <v>567454.0338826157</v>
      </c>
      <c r="H35" s="109"/>
    </row>
    <row r="36" spans="1:8" ht="38.25">
      <c r="A36" s="109"/>
      <c r="B36" s="105" t="s">
        <v>183</v>
      </c>
      <c r="C36" s="377"/>
      <c r="D36" s="74"/>
      <c r="E36" s="74"/>
      <c r="F36" s="74"/>
      <c r="G36" s="82"/>
      <c r="H36" s="109"/>
    </row>
    <row r="37" spans="1:8" ht="25.5">
      <c r="A37" s="109"/>
      <c r="B37" s="103" t="s">
        <v>138</v>
      </c>
      <c r="C37" s="378"/>
      <c r="D37" s="72">
        <f>D35+D36</f>
        <v>455360.63958373375</v>
      </c>
      <c r="E37" s="72">
        <f>E35+E36</f>
        <v>467781.330025099</v>
      </c>
      <c r="F37" s="72">
        <f>F35+F36</f>
        <v>514246.2060480273</v>
      </c>
      <c r="G37" s="71">
        <f>G35+G36</f>
        <v>567454.0338826157</v>
      </c>
      <c r="H37" s="109"/>
    </row>
    <row r="38" spans="1:8" ht="12.75">
      <c r="A38" s="109"/>
      <c r="B38" s="115" t="s">
        <v>150</v>
      </c>
      <c r="C38" s="378"/>
      <c r="D38" s="292">
        <v>301456.9874654572</v>
      </c>
      <c r="E38" s="292">
        <v>302251.26296056557</v>
      </c>
      <c r="F38" s="292">
        <v>319901.3578794769</v>
      </c>
      <c r="G38" s="71">
        <v>331678.5337430495</v>
      </c>
      <c r="H38" s="109"/>
    </row>
    <row r="39" spans="1:8" ht="12.75">
      <c r="A39" s="109"/>
      <c r="B39" s="115" t="s">
        <v>151</v>
      </c>
      <c r="C39" s="378"/>
      <c r="D39" s="292">
        <v>85654.81825463302</v>
      </c>
      <c r="E39" s="292">
        <v>85654.81825463302</v>
      </c>
      <c r="F39" s="292">
        <v>86978.47484434488</v>
      </c>
      <c r="G39" s="71">
        <v>86978.47484434488</v>
      </c>
      <c r="H39" s="109"/>
    </row>
    <row r="40" spans="1:8" ht="25.5">
      <c r="A40" s="109"/>
      <c r="B40" s="115" t="s">
        <v>296</v>
      </c>
      <c r="C40" s="379"/>
      <c r="D40" s="292">
        <v>34635.61019922069</v>
      </c>
      <c r="E40" s="292">
        <v>46262.02514547763</v>
      </c>
      <c r="F40" s="292">
        <v>73753.14965978274</v>
      </c>
      <c r="G40" s="71">
        <v>115183.80163079864</v>
      </c>
      <c r="H40" s="109"/>
    </row>
    <row r="41" spans="1:8" ht="38.25">
      <c r="A41" s="109"/>
      <c r="B41" s="116" t="s">
        <v>165</v>
      </c>
      <c r="C41" s="293">
        <v>1489645</v>
      </c>
      <c r="D41" s="293">
        <v>1489645</v>
      </c>
      <c r="E41" s="293">
        <v>1489645</v>
      </c>
      <c r="F41" s="293">
        <v>1489645</v>
      </c>
      <c r="G41" s="297">
        <v>1489645</v>
      </c>
      <c r="H41" s="109"/>
    </row>
    <row r="42" spans="1:8" ht="25.5">
      <c r="A42" s="109"/>
      <c r="B42" s="117" t="s">
        <v>137</v>
      </c>
      <c r="C42" s="72">
        <f>C28</f>
        <v>39908.120961304674</v>
      </c>
      <c r="D42" s="72">
        <f>D28</f>
        <v>42418.93691878974</v>
      </c>
      <c r="E42" s="72">
        <f>E28</f>
        <v>46740.99375993057</v>
      </c>
      <c r="F42" s="72">
        <f>F28</f>
        <v>39794.52517412194</v>
      </c>
      <c r="G42" s="71">
        <f>G28</f>
        <v>41467.622477334146</v>
      </c>
      <c r="H42" s="109"/>
    </row>
    <row r="43" spans="1:8" ht="12.75">
      <c r="A43" s="109"/>
      <c r="B43" s="118" t="s">
        <v>154</v>
      </c>
      <c r="C43" s="374"/>
      <c r="D43" s="74"/>
      <c r="E43" s="74"/>
      <c r="F43" s="74"/>
      <c r="G43" s="83"/>
      <c r="H43" s="109"/>
    </row>
    <row r="44" spans="1:13" ht="25.5">
      <c r="A44" s="109"/>
      <c r="B44" s="118" t="s">
        <v>155</v>
      </c>
      <c r="C44" s="375"/>
      <c r="D44" s="74"/>
      <c r="E44" s="74"/>
      <c r="F44" s="74"/>
      <c r="G44" s="83"/>
      <c r="H44" s="109"/>
      <c r="M44" s="119"/>
    </row>
    <row r="45" spans="1:12" ht="38.25">
      <c r="A45" s="109"/>
      <c r="B45" s="118" t="s">
        <v>156</v>
      </c>
      <c r="C45" s="375"/>
      <c r="D45" s="74"/>
      <c r="E45" s="74"/>
      <c r="F45" s="74"/>
      <c r="G45" s="83"/>
      <c r="H45" s="109"/>
      <c r="L45" s="120"/>
    </row>
    <row r="46" spans="1:15" ht="38.25">
      <c r="A46" s="109"/>
      <c r="B46" s="105" t="s">
        <v>184</v>
      </c>
      <c r="C46" s="375"/>
      <c r="D46" s="74"/>
      <c r="E46" s="74"/>
      <c r="F46" s="74"/>
      <c r="G46" s="83"/>
      <c r="H46" s="109"/>
      <c r="O46" s="120"/>
    </row>
    <row r="47" spans="1:15" ht="25.5">
      <c r="A47" s="109"/>
      <c r="B47" s="112" t="s">
        <v>132</v>
      </c>
      <c r="C47" s="375"/>
      <c r="D47" s="72">
        <f>D42+D43+D44+D45+D46</f>
        <v>42418.93691878974</v>
      </c>
      <c r="E47" s="72">
        <f>E42+E43+E44+E45+E46</f>
        <v>46740.99375993057</v>
      </c>
      <c r="F47" s="72">
        <f>F42+F43+F44+F45+F46</f>
        <v>39794.52517412194</v>
      </c>
      <c r="G47" s="71">
        <f>G42+G43+G44+G45+G46</f>
        <v>41467.622477334146</v>
      </c>
      <c r="H47" s="109"/>
      <c r="O47" s="120"/>
    </row>
    <row r="48" spans="1:8" ht="25.5">
      <c r="A48" s="109"/>
      <c r="B48" s="121" t="s">
        <v>133</v>
      </c>
      <c r="C48" s="375"/>
      <c r="D48" s="294">
        <v>50276.841449218504</v>
      </c>
      <c r="E48" s="294">
        <v>54598.429472903146</v>
      </c>
      <c r="F48" s="294">
        <v>47152.429704550705</v>
      </c>
      <c r="G48" s="297">
        <v>48825.05819030672</v>
      </c>
      <c r="H48" s="109"/>
    </row>
    <row r="49" spans="1:8" ht="25.5">
      <c r="A49" s="109"/>
      <c r="B49" s="121" t="s">
        <v>134</v>
      </c>
      <c r="C49" s="376"/>
      <c r="D49" s="294">
        <v>69854.28149253644</v>
      </c>
      <c r="E49" s="294">
        <v>74615.46343789436</v>
      </c>
      <c r="F49" s="294">
        <v>66643.89108042349</v>
      </c>
      <c r="G49" s="297">
        <v>68864.90517620767</v>
      </c>
      <c r="H49" s="109"/>
    </row>
    <row r="50" spans="1:8" ht="13.5" thickBot="1">
      <c r="A50" s="109"/>
      <c r="B50" s="122" t="s">
        <v>175</v>
      </c>
      <c r="C50" s="84">
        <f>C42/C35</f>
        <v>0.10026390484314582</v>
      </c>
      <c r="D50" s="84">
        <f>D47/D37</f>
        <v>0.09315459710695868</v>
      </c>
      <c r="E50" s="84">
        <f>E47/E37</f>
        <v>0.09992060554751654</v>
      </c>
      <c r="F50" s="84">
        <f>F47/F37</f>
        <v>0.07738418816920817</v>
      </c>
      <c r="G50" s="85">
        <f>G47/G37</f>
        <v>0.07307661942872397</v>
      </c>
      <c r="H50" s="109"/>
    </row>
    <row r="51" spans="1:8" ht="27" thickBot="1" thickTop="1">
      <c r="A51" s="109"/>
      <c r="B51" s="123" t="s">
        <v>176</v>
      </c>
      <c r="C51" s="86">
        <f>IF(C42&gt;=(C35*0.05),"",(C35*0.05)-C42)</f>
      </c>
      <c r="D51" s="86">
        <f>IF(D47&gt;=(D37*0.05),"",(D37*0.05)-D47)</f>
      </c>
      <c r="E51" s="86">
        <f>IF(E47&gt;=(E37*0.05),"",(E37*0.05)-E47)</f>
      </c>
      <c r="F51" s="86">
        <f>IF(F47&gt;=(F37*0.05),"",(F37*0.05)-F47)</f>
      </c>
      <c r="G51" s="87">
        <f>IF(G47&gt;=(G37*0.05),"",(G37*0.05)-G47)</f>
      </c>
      <c r="H51" s="109"/>
    </row>
    <row r="52" spans="1:8" ht="13.5" thickBot="1">
      <c r="A52" s="109"/>
      <c r="B52" s="110"/>
      <c r="C52" s="109"/>
      <c r="D52" s="109"/>
      <c r="E52" s="109"/>
      <c r="F52" s="109"/>
      <c r="G52" s="109"/>
      <c r="H52" s="109"/>
    </row>
    <row r="53" spans="1:11" ht="12.75">
      <c r="A53" s="109"/>
      <c r="B53" s="363" t="s">
        <v>129</v>
      </c>
      <c r="C53" s="358">
        <v>2010</v>
      </c>
      <c r="D53" s="358" t="s">
        <v>126</v>
      </c>
      <c r="E53" s="358"/>
      <c r="F53" s="358" t="s">
        <v>127</v>
      </c>
      <c r="G53" s="359"/>
      <c r="H53" s="109"/>
      <c r="J53" s="69"/>
      <c r="K53" s="69"/>
    </row>
    <row r="54" spans="1:11" ht="12.75">
      <c r="A54" s="109"/>
      <c r="B54" s="364"/>
      <c r="C54" s="370"/>
      <c r="D54" s="97">
        <v>2011</v>
      </c>
      <c r="E54" s="97">
        <v>2012</v>
      </c>
      <c r="F54" s="97">
        <v>2011</v>
      </c>
      <c r="G54" s="98">
        <v>2012</v>
      </c>
      <c r="H54" s="109"/>
      <c r="J54" s="69"/>
      <c r="K54" s="69"/>
    </row>
    <row r="55" spans="1:8" ht="12.75">
      <c r="A55" s="109"/>
      <c r="B55" s="124" t="s">
        <v>60</v>
      </c>
      <c r="C55" s="295">
        <v>12523</v>
      </c>
      <c r="D55" s="295">
        <v>11307.7904969921</v>
      </c>
      <c r="E55" s="295">
        <v>10746.7553843032</v>
      </c>
      <c r="F55" s="295">
        <v>10955.810459843862</v>
      </c>
      <c r="G55" s="89">
        <v>10495.58244898155</v>
      </c>
      <c r="H55" s="109"/>
    </row>
    <row r="56" spans="1:8" ht="12.75">
      <c r="A56" s="109"/>
      <c r="B56" s="125" t="s">
        <v>157</v>
      </c>
      <c r="C56" s="295">
        <v>8078</v>
      </c>
      <c r="D56" s="295">
        <v>6930.258151205126</v>
      </c>
      <c r="E56" s="295">
        <v>6915.243034205126</v>
      </c>
      <c r="F56" s="295">
        <v>5021.0480491902335</v>
      </c>
      <c r="G56" s="89">
        <v>5463.553709458683</v>
      </c>
      <c r="H56" s="109"/>
    </row>
    <row r="57" spans="1:8" s="69" customFormat="1" ht="12.75">
      <c r="A57" s="126"/>
      <c r="B57" s="127" t="s">
        <v>158</v>
      </c>
      <c r="C57" s="90"/>
      <c r="D57" s="296">
        <v>-960.8428261527149</v>
      </c>
      <c r="E57" s="296">
        <v>-975.8579431527148</v>
      </c>
      <c r="F57" s="296">
        <v>-2870.052928167607</v>
      </c>
      <c r="G57" s="298">
        <v>-2427.5472678991573</v>
      </c>
      <c r="H57" s="126"/>
    </row>
    <row r="58" spans="1:11" s="69" customFormat="1" ht="12.75">
      <c r="A58" s="126"/>
      <c r="B58" s="128" t="s">
        <v>106</v>
      </c>
      <c r="C58" s="384"/>
      <c r="D58" s="385"/>
      <c r="E58" s="386"/>
      <c r="F58" s="296">
        <v>-324.4138652387482</v>
      </c>
      <c r="G58" s="298">
        <v>-324.4138652387482</v>
      </c>
      <c r="H58" s="126"/>
      <c r="J58" s="5"/>
      <c r="K58" s="5"/>
    </row>
    <row r="59" spans="1:8" ht="14.25">
      <c r="A59" s="109"/>
      <c r="B59" s="125" t="s">
        <v>240</v>
      </c>
      <c r="C59" s="88">
        <v>10466</v>
      </c>
      <c r="D59" s="88">
        <v>10231.244140059873</v>
      </c>
      <c r="E59" s="88">
        <v>10467.930943797273</v>
      </c>
      <c r="F59" s="88">
        <v>9969.115473609567</v>
      </c>
      <c r="G59" s="89">
        <v>10291.323976374717</v>
      </c>
      <c r="H59" s="109"/>
    </row>
    <row r="60" spans="1:8" ht="12.75">
      <c r="A60" s="109"/>
      <c r="B60" s="125" t="s">
        <v>107</v>
      </c>
      <c r="C60" s="88">
        <v>11431.7</v>
      </c>
      <c r="D60" s="88">
        <v>8595.808626245442</v>
      </c>
      <c r="E60" s="88">
        <v>9787.53838855234</v>
      </c>
      <c r="F60" s="88">
        <v>6938.410122631285</v>
      </c>
      <c r="G60" s="89">
        <v>8029.6601348149525</v>
      </c>
      <c r="H60" s="109"/>
    </row>
    <row r="61" spans="1:11" s="69" customFormat="1" ht="27">
      <c r="A61" s="126"/>
      <c r="B61" s="129" t="s">
        <v>241</v>
      </c>
      <c r="C61" s="296">
        <v>-5672</v>
      </c>
      <c r="D61" s="296">
        <v>-3785.10299585564</v>
      </c>
      <c r="E61" s="296">
        <v>-3406.04583349035</v>
      </c>
      <c r="F61" s="296">
        <v>-5612.10260439607</v>
      </c>
      <c r="G61" s="298">
        <v>-5406.02309327204</v>
      </c>
      <c r="H61" s="126"/>
      <c r="J61" s="5"/>
      <c r="K61" s="5"/>
    </row>
    <row r="62" spans="1:8" ht="12.75">
      <c r="A62" s="109"/>
      <c r="B62" s="125" t="s">
        <v>125</v>
      </c>
      <c r="C62" s="88">
        <f>C61+C60</f>
        <v>5759.700000000001</v>
      </c>
      <c r="D62" s="88">
        <f>D61+D60</f>
        <v>4810.705630389802</v>
      </c>
      <c r="E62" s="88">
        <f>E61+E60</f>
        <v>6381.49255506199</v>
      </c>
      <c r="F62" s="88">
        <f>F61+F60</f>
        <v>1326.307518235215</v>
      </c>
      <c r="G62" s="89">
        <f>G61+G60</f>
        <v>2623.637041542913</v>
      </c>
      <c r="H62" s="109"/>
    </row>
    <row r="63" spans="1:8" ht="14.25">
      <c r="A63" s="109"/>
      <c r="B63" s="125" t="s">
        <v>242</v>
      </c>
      <c r="C63" s="88">
        <v>268</v>
      </c>
      <c r="D63" s="88">
        <v>88.12740000668701</v>
      </c>
      <c r="E63" s="88">
        <v>82.37421759857784</v>
      </c>
      <c r="F63" s="88">
        <v>86.28315279320014</v>
      </c>
      <c r="G63" s="89">
        <v>77.68514481346111</v>
      </c>
      <c r="H63" s="109"/>
    </row>
    <row r="64" spans="1:8" ht="14.25">
      <c r="A64" s="109"/>
      <c r="B64" s="124" t="s">
        <v>290</v>
      </c>
      <c r="C64" s="88">
        <v>4521.025000000001</v>
      </c>
      <c r="D64" s="88">
        <v>3689.4091887339227</v>
      </c>
      <c r="E64" s="88">
        <v>4598.7749553112535</v>
      </c>
      <c r="F64" s="88">
        <v>1046.0658970903417</v>
      </c>
      <c r="G64" s="89">
        <v>1784.8653077402305</v>
      </c>
      <c r="H64" s="109"/>
    </row>
    <row r="65" spans="1:8" ht="12.75">
      <c r="A65" s="109"/>
      <c r="B65" s="130" t="s">
        <v>212</v>
      </c>
      <c r="C65" s="296">
        <v>2888</v>
      </c>
      <c r="D65" s="296">
        <v>2264</v>
      </c>
      <c r="E65" s="296">
        <v>3005</v>
      </c>
      <c r="F65" s="296">
        <v>127</v>
      </c>
      <c r="G65" s="298">
        <v>738</v>
      </c>
      <c r="H65" s="109"/>
    </row>
    <row r="66" spans="1:8" ht="13.5" thickBot="1">
      <c r="A66" s="109"/>
      <c r="B66" s="131" t="s">
        <v>121</v>
      </c>
      <c r="C66" s="91">
        <v>646.909575</v>
      </c>
      <c r="D66" s="91">
        <v>507.12052296935957</v>
      </c>
      <c r="E66" s="91">
        <v>673.0138755554074</v>
      </c>
      <c r="F66" s="91">
        <v>28.317483891429948</v>
      </c>
      <c r="G66" s="92">
        <v>165.30510078110547</v>
      </c>
      <c r="H66" s="109"/>
    </row>
    <row r="67" spans="1:8" ht="13.5" thickBot="1">
      <c r="A67" s="109"/>
      <c r="B67" s="114"/>
      <c r="C67" s="114"/>
      <c r="D67" s="114"/>
      <c r="E67" s="114"/>
      <c r="F67" s="114"/>
      <c r="G67" s="114"/>
      <c r="H67" s="109"/>
    </row>
    <row r="68" spans="1:8" ht="12.75">
      <c r="A68" s="109"/>
      <c r="B68" s="363" t="s">
        <v>105</v>
      </c>
      <c r="C68" s="358">
        <v>2010</v>
      </c>
      <c r="D68" s="358" t="s">
        <v>126</v>
      </c>
      <c r="E68" s="358"/>
      <c r="F68" s="358" t="s">
        <v>127</v>
      </c>
      <c r="G68" s="359"/>
      <c r="H68" s="109"/>
    </row>
    <row r="69" spans="1:8" ht="12.75">
      <c r="A69" s="109"/>
      <c r="B69" s="364"/>
      <c r="C69" s="370"/>
      <c r="D69" s="97">
        <v>2011</v>
      </c>
      <c r="E69" s="97">
        <v>2012</v>
      </c>
      <c r="F69" s="97">
        <v>2011</v>
      </c>
      <c r="G69" s="98">
        <v>2012</v>
      </c>
      <c r="H69" s="109"/>
    </row>
    <row r="70" spans="1:8" ht="14.25">
      <c r="A70" s="109"/>
      <c r="B70" s="132" t="s">
        <v>243</v>
      </c>
      <c r="C70" s="88">
        <v>2517.335969</v>
      </c>
      <c r="D70" s="88">
        <v>3473.4787553846454</v>
      </c>
      <c r="E70" s="88">
        <v>3208.3298534192895</v>
      </c>
      <c r="F70" s="88">
        <v>4441.195539829893</v>
      </c>
      <c r="G70" s="89">
        <v>5340.461157536772</v>
      </c>
      <c r="H70" s="109"/>
    </row>
    <row r="71" spans="1:12" ht="14.25">
      <c r="A71" s="109"/>
      <c r="B71" s="133" t="s">
        <v>244</v>
      </c>
      <c r="C71" s="295">
        <v>12454.422713698674</v>
      </c>
      <c r="D71" s="295">
        <v>16239.525709554313</v>
      </c>
      <c r="E71" s="295">
        <v>19645.57154304466</v>
      </c>
      <c r="F71" s="295">
        <v>18066.525318094744</v>
      </c>
      <c r="G71" s="299">
        <v>23472.548411366784</v>
      </c>
      <c r="H71" s="109"/>
      <c r="I71" s="344"/>
      <c r="J71" s="344"/>
      <c r="K71" s="344"/>
      <c r="L71" s="344"/>
    </row>
    <row r="72" spans="1:12" ht="12.75">
      <c r="A72" s="109"/>
      <c r="B72" s="134" t="s">
        <v>119</v>
      </c>
      <c r="C72" s="88">
        <v>2719.304694103633</v>
      </c>
      <c r="D72" s="88">
        <v>2748.7878349681687</v>
      </c>
      <c r="E72" s="88">
        <v>2772.7494415060296</v>
      </c>
      <c r="F72" s="88">
        <v>2800.9282615845223</v>
      </c>
      <c r="G72" s="89">
        <v>2847.03243164551</v>
      </c>
      <c r="H72" s="109"/>
      <c r="I72" s="344"/>
      <c r="J72" s="344"/>
      <c r="K72" s="344"/>
      <c r="L72" s="344"/>
    </row>
    <row r="73" spans="1:8" ht="14.25">
      <c r="A73" s="109"/>
      <c r="B73" s="135" t="s">
        <v>245</v>
      </c>
      <c r="C73" s="88">
        <v>0.3658695460647867</v>
      </c>
      <c r="D73" s="88">
        <v>14.877912588287472</v>
      </c>
      <c r="E73" s="88">
        <v>26.111233232316167</v>
      </c>
      <c r="F73" s="88">
        <v>19.190665415676936</v>
      </c>
      <c r="G73" s="89">
        <v>37.40485478819086</v>
      </c>
      <c r="H73" s="109"/>
    </row>
    <row r="74" spans="1:8" ht="14.25">
      <c r="A74" s="109"/>
      <c r="B74" s="135" t="s">
        <v>246</v>
      </c>
      <c r="C74" s="88">
        <v>17.2</v>
      </c>
      <c r="D74" s="88">
        <v>32.171097822312724</v>
      </c>
      <c r="E74" s="88">
        <v>44.89938371614505</v>
      </c>
      <c r="F74" s="88">
        <v>79.99877161127695</v>
      </c>
      <c r="G74" s="89">
        <v>107.88875229975076</v>
      </c>
      <c r="H74" s="109"/>
    </row>
    <row r="75" spans="1:8" ht="12.75">
      <c r="A75" s="109"/>
      <c r="B75" s="135" t="s">
        <v>179</v>
      </c>
      <c r="C75" s="88">
        <v>713.5023852396831</v>
      </c>
      <c r="D75" s="88">
        <v>713.5023852396831</v>
      </c>
      <c r="E75" s="88">
        <v>713.5023852396831</v>
      </c>
      <c r="F75" s="88">
        <v>713.5023852396831</v>
      </c>
      <c r="G75" s="89">
        <v>713.5023852396831</v>
      </c>
      <c r="H75" s="109"/>
    </row>
    <row r="76" spans="1:8" ht="12.75">
      <c r="A76" s="109"/>
      <c r="B76" s="135" t="s">
        <v>180</v>
      </c>
      <c r="C76" s="88">
        <v>1899.0499108747435</v>
      </c>
      <c r="D76" s="88">
        <v>1899.0499108747435</v>
      </c>
      <c r="E76" s="88">
        <v>1899.0499108747435</v>
      </c>
      <c r="F76" s="88">
        <v>1899.0499108747435</v>
      </c>
      <c r="G76" s="89">
        <v>1899.0499108747435</v>
      </c>
      <c r="H76" s="109"/>
    </row>
    <row r="77" spans="1:8" ht="14.25">
      <c r="A77" s="109"/>
      <c r="B77" s="135" t="s">
        <v>247</v>
      </c>
      <c r="C77" s="88">
        <v>89.18652844314173</v>
      </c>
      <c r="D77" s="88">
        <v>89.18652844314173</v>
      </c>
      <c r="E77" s="88">
        <v>89.18652844314173</v>
      </c>
      <c r="F77" s="88">
        <v>89.18652844314173</v>
      </c>
      <c r="G77" s="89">
        <v>89.18652844314173</v>
      </c>
      <c r="H77" s="109"/>
    </row>
    <row r="78" spans="1:12" ht="12.75">
      <c r="A78" s="109"/>
      <c r="B78" s="134" t="s">
        <v>120</v>
      </c>
      <c r="C78" s="88">
        <v>9735.11801959504</v>
      </c>
      <c r="D78" s="88">
        <v>13490.737874586144</v>
      </c>
      <c r="E78" s="88">
        <v>16872.82210153863</v>
      </c>
      <c r="F78" s="88">
        <v>15265.597056510222</v>
      </c>
      <c r="G78" s="89">
        <v>20625.515979721273</v>
      </c>
      <c r="H78" s="109"/>
      <c r="I78" s="344"/>
      <c r="J78" s="344"/>
      <c r="K78" s="344"/>
      <c r="L78" s="344"/>
    </row>
    <row r="79" spans="1:12" ht="12.75">
      <c r="A79" s="109"/>
      <c r="B79" s="135" t="s">
        <v>179</v>
      </c>
      <c r="C79" s="88">
        <v>1665.9332434974754</v>
      </c>
      <c r="D79" s="88">
        <v>2664.4502564606055</v>
      </c>
      <c r="E79" s="88">
        <v>3447.4758083158595</v>
      </c>
      <c r="F79" s="88">
        <v>3325.8678767899296</v>
      </c>
      <c r="G79" s="89">
        <v>4915.571455371752</v>
      </c>
      <c r="H79" s="109"/>
      <c r="I79" s="344"/>
      <c r="J79" s="344"/>
      <c r="K79" s="344"/>
      <c r="L79" s="344"/>
    </row>
    <row r="80" spans="1:12" ht="12.75">
      <c r="A80" s="109"/>
      <c r="B80" s="135" t="s">
        <v>172</v>
      </c>
      <c r="C80" s="88">
        <v>5439.715026191692</v>
      </c>
      <c r="D80" s="88">
        <v>7732.3476430583205</v>
      </c>
      <c r="E80" s="88">
        <v>9751.772799141825</v>
      </c>
      <c r="F80" s="88">
        <v>8385.940004404221</v>
      </c>
      <c r="G80" s="89">
        <v>11280.495123423303</v>
      </c>
      <c r="H80" s="109"/>
      <c r="I80" s="344"/>
      <c r="J80" s="344"/>
      <c r="K80" s="344"/>
      <c r="L80" s="344"/>
    </row>
    <row r="81" spans="1:12" ht="12.75">
      <c r="A81" s="109"/>
      <c r="B81" s="135" t="s">
        <v>178</v>
      </c>
      <c r="C81" s="88">
        <v>914.0324520099322</v>
      </c>
      <c r="D81" s="88">
        <v>1093.7347246878305</v>
      </c>
      <c r="E81" s="88">
        <v>1243.2414235352633</v>
      </c>
      <c r="F81" s="88">
        <v>1162.9755903490059</v>
      </c>
      <c r="G81" s="89">
        <v>1405.4995682274134</v>
      </c>
      <c r="H81" s="109"/>
      <c r="I81" s="344"/>
      <c r="J81" s="344"/>
      <c r="K81" s="344"/>
      <c r="L81" s="344"/>
    </row>
    <row r="82" spans="1:8" ht="14.25">
      <c r="A82" s="109"/>
      <c r="B82" s="371" t="s">
        <v>248</v>
      </c>
      <c r="C82" s="372"/>
      <c r="D82" s="372"/>
      <c r="E82" s="372"/>
      <c r="F82" s="372"/>
      <c r="G82" s="373"/>
      <c r="H82" s="109"/>
    </row>
    <row r="83" spans="1:8" ht="12.75">
      <c r="A83" s="109"/>
      <c r="B83" s="135" t="s">
        <v>209</v>
      </c>
      <c r="C83" s="345">
        <v>0.2003169944197232</v>
      </c>
      <c r="D83" s="345">
        <v>0.234039815421368</v>
      </c>
      <c r="E83" s="345">
        <v>0.24755981246764916</v>
      </c>
      <c r="F83" s="345">
        <v>0.26649252025987624</v>
      </c>
      <c r="G83" s="346">
        <v>0.2953269724350848</v>
      </c>
      <c r="H83" s="109"/>
    </row>
    <row r="84" spans="1:8" ht="12.75">
      <c r="A84" s="109"/>
      <c r="B84" s="135" t="s">
        <v>210</v>
      </c>
      <c r="C84" s="345">
        <v>0.2994839618402287</v>
      </c>
      <c r="D84" s="345">
        <v>0.31898233904660733</v>
      </c>
      <c r="E84" s="345">
        <v>0.3218779165999906</v>
      </c>
      <c r="F84" s="345">
        <v>0.33191688908183536</v>
      </c>
      <c r="G84" s="346">
        <v>0.34405689486863905</v>
      </c>
      <c r="H84" s="109"/>
    </row>
    <row r="85" spans="1:8" ht="12.75">
      <c r="A85" s="109"/>
      <c r="B85" s="135" t="s">
        <v>211</v>
      </c>
      <c r="C85" s="345">
        <v>0.3505264457183784</v>
      </c>
      <c r="D85" s="345">
        <v>0.3450305274783312</v>
      </c>
      <c r="E85" s="345">
        <v>0.33958911856963253</v>
      </c>
      <c r="F85" s="345">
        <v>0.35771865158098504</v>
      </c>
      <c r="G85" s="346">
        <v>0.36613134803779035</v>
      </c>
      <c r="H85" s="109"/>
    </row>
    <row r="86" spans="1:8" ht="14.25">
      <c r="A86" s="109"/>
      <c r="B86" s="371" t="s">
        <v>249</v>
      </c>
      <c r="C86" s="372"/>
      <c r="D86" s="372"/>
      <c r="E86" s="372"/>
      <c r="F86" s="372"/>
      <c r="G86" s="373"/>
      <c r="H86" s="109"/>
    </row>
    <row r="87" spans="1:8" ht="12.75">
      <c r="A87" s="109"/>
      <c r="B87" s="135" t="s">
        <v>209</v>
      </c>
      <c r="C87" s="93">
        <v>0.0031293492601048183</v>
      </c>
      <c r="D87" s="93">
        <v>0.005475195310547255</v>
      </c>
      <c r="E87" s="93">
        <v>0.004293585160691567</v>
      </c>
      <c r="F87" s="93">
        <v>0.009101964415255698</v>
      </c>
      <c r="G87" s="94">
        <v>0.008716864575779417</v>
      </c>
      <c r="H87" s="109"/>
    </row>
    <row r="88" spans="1:8" ht="12.75">
      <c r="A88" s="109"/>
      <c r="B88" s="135" t="s">
        <v>210</v>
      </c>
      <c r="C88" s="93">
        <v>0.003350188799350683</v>
      </c>
      <c r="D88" s="93">
        <v>0.008036014452090089</v>
      </c>
      <c r="E88" s="93">
        <v>0.007078382127085209</v>
      </c>
      <c r="F88" s="93">
        <v>0.010326951788892747</v>
      </c>
      <c r="G88" s="94">
        <v>0.010145841334404193</v>
      </c>
      <c r="H88" s="109"/>
    </row>
    <row r="89" spans="1:8" ht="12.75">
      <c r="A89" s="109"/>
      <c r="B89" s="135" t="s">
        <v>211</v>
      </c>
      <c r="C89" s="93">
        <v>0.004564629237828914</v>
      </c>
      <c r="D89" s="93">
        <v>0.009777530878393087</v>
      </c>
      <c r="E89" s="93">
        <v>0.008134601431154728</v>
      </c>
      <c r="F89" s="93">
        <v>0.01354489949293635</v>
      </c>
      <c r="G89" s="94">
        <v>0.013195635464817893</v>
      </c>
      <c r="H89" s="109"/>
    </row>
    <row r="90" spans="1:8" ht="13.5" thickBot="1">
      <c r="A90" s="109"/>
      <c r="B90" s="136" t="s">
        <v>153</v>
      </c>
      <c r="C90" s="95">
        <v>90.02671319804558</v>
      </c>
      <c r="D90" s="365"/>
      <c r="E90" s="366"/>
      <c r="F90" s="95">
        <v>223.3106296595954</v>
      </c>
      <c r="G90" s="96">
        <v>338.50991670308616</v>
      </c>
      <c r="H90" s="109"/>
    </row>
    <row r="91" spans="1:8" ht="12.75">
      <c r="A91" s="109"/>
      <c r="B91" s="137"/>
      <c r="C91" s="114"/>
      <c r="D91" s="114"/>
      <c r="E91" s="114"/>
      <c r="F91" s="114"/>
      <c r="G91" s="114"/>
      <c r="H91" s="109"/>
    </row>
    <row r="92" spans="1:8" ht="25.5" customHeight="1">
      <c r="A92" s="101"/>
      <c r="B92" s="362" t="s">
        <v>299</v>
      </c>
      <c r="C92" s="362"/>
      <c r="D92" s="362"/>
      <c r="E92" s="362"/>
      <c r="F92" s="362"/>
      <c r="G92" s="362"/>
      <c r="H92" s="109"/>
    </row>
    <row r="93" spans="2:8" ht="13.5" customHeight="1" thickBot="1">
      <c r="B93" s="138"/>
      <c r="H93" s="109"/>
    </row>
    <row r="94" spans="2:7" ht="13.5" customHeight="1">
      <c r="B94" s="368" t="s">
        <v>203</v>
      </c>
      <c r="C94" s="355"/>
      <c r="D94" s="358" t="s">
        <v>126</v>
      </c>
      <c r="E94" s="358"/>
      <c r="F94" s="358" t="s">
        <v>127</v>
      </c>
      <c r="G94" s="359"/>
    </row>
    <row r="95" spans="2:7" ht="13.5" customHeight="1">
      <c r="B95" s="369"/>
      <c r="C95" s="356"/>
      <c r="D95" s="97">
        <v>2011</v>
      </c>
      <c r="E95" s="97">
        <v>2012</v>
      </c>
      <c r="F95" s="97">
        <v>2011</v>
      </c>
      <c r="G95" s="98">
        <v>2012</v>
      </c>
    </row>
    <row r="96" spans="2:10" ht="26.25" customHeight="1">
      <c r="B96" s="112" t="s">
        <v>250</v>
      </c>
      <c r="C96" s="356"/>
      <c r="D96" s="72"/>
      <c r="E96" s="72"/>
      <c r="F96" s="72"/>
      <c r="G96" s="73"/>
      <c r="J96" s="120"/>
    </row>
    <row r="97" spans="2:11" ht="26.25" customHeight="1">
      <c r="B97" s="117" t="s">
        <v>189</v>
      </c>
      <c r="C97" s="356"/>
      <c r="D97" s="72"/>
      <c r="E97" s="72"/>
      <c r="F97" s="72"/>
      <c r="G97" s="73"/>
      <c r="K97" s="119"/>
    </row>
    <row r="98" spans="2:7" ht="26.25" customHeight="1">
      <c r="B98" s="117" t="s">
        <v>251</v>
      </c>
      <c r="C98" s="356"/>
      <c r="D98" s="72"/>
      <c r="E98" s="72"/>
      <c r="F98" s="72"/>
      <c r="G98" s="73"/>
    </row>
    <row r="99" spans="2:7" ht="38.25">
      <c r="B99" s="139" t="s">
        <v>195</v>
      </c>
      <c r="C99" s="356"/>
      <c r="D99" s="72"/>
      <c r="E99" s="72"/>
      <c r="F99" s="72"/>
      <c r="G99" s="73"/>
    </row>
    <row r="100" spans="2:7" ht="38.25">
      <c r="B100" s="139" t="s">
        <v>252</v>
      </c>
      <c r="C100" s="356"/>
      <c r="D100" s="72"/>
      <c r="E100" s="72"/>
      <c r="F100" s="72"/>
      <c r="G100" s="73"/>
    </row>
    <row r="101" spans="2:7" ht="26.25" customHeight="1">
      <c r="B101" s="117" t="s">
        <v>253</v>
      </c>
      <c r="C101" s="356"/>
      <c r="D101" s="72"/>
      <c r="E101" s="72"/>
      <c r="F101" s="72"/>
      <c r="G101" s="73"/>
    </row>
    <row r="102" spans="2:7" ht="26.25" customHeight="1">
      <c r="B102" s="140" t="s">
        <v>254</v>
      </c>
      <c r="C102" s="356"/>
      <c r="D102" s="72"/>
      <c r="E102" s="72"/>
      <c r="F102" s="72"/>
      <c r="G102" s="73"/>
    </row>
    <row r="103" spans="2:7" ht="38.25">
      <c r="B103" s="139" t="s">
        <v>191</v>
      </c>
      <c r="C103" s="356"/>
      <c r="D103" s="72"/>
      <c r="E103" s="72"/>
      <c r="F103" s="72"/>
      <c r="G103" s="73"/>
    </row>
    <row r="104" spans="2:7" ht="38.25">
      <c r="B104" s="139" t="s">
        <v>221</v>
      </c>
      <c r="C104" s="356"/>
      <c r="D104" s="72"/>
      <c r="E104" s="72"/>
      <c r="F104" s="72"/>
      <c r="G104" s="73"/>
    </row>
    <row r="105" spans="2:7" ht="15" customHeight="1">
      <c r="B105" s="141" t="s">
        <v>190</v>
      </c>
      <c r="C105" s="356"/>
      <c r="D105" s="72">
        <f>D37+D97+D99+D103</f>
        <v>455360.63958373375</v>
      </c>
      <c r="E105" s="72">
        <f>E37+E97+E99+E103</f>
        <v>467781.330025099</v>
      </c>
      <c r="F105" s="72">
        <f>F37+F97+F99+F103</f>
        <v>514246.2060480273</v>
      </c>
      <c r="G105" s="73">
        <f>G37+G97+G99+G103</f>
        <v>567454.0338826157</v>
      </c>
    </row>
    <row r="106" spans="2:11" ht="12.75">
      <c r="B106" s="141" t="s">
        <v>222</v>
      </c>
      <c r="C106" s="356"/>
      <c r="D106" s="72">
        <f>D47+D96+D98+D100+D101+D102+D104</f>
        <v>42418.93691878974</v>
      </c>
      <c r="E106" s="72">
        <f>E47+E96+E98+E100+E101+E102+E104</f>
        <v>46740.99375993057</v>
      </c>
      <c r="F106" s="72">
        <f>F47+F96+F98+F100+F101+F102+F104</f>
        <v>39794.52517412194</v>
      </c>
      <c r="G106" s="73">
        <f>G47+G96+G98+G100+G101+G102+G104</f>
        <v>41467.622477334146</v>
      </c>
      <c r="J106" s="65"/>
      <c r="K106" s="65"/>
    </row>
    <row r="107" spans="2:11" ht="15.75" customHeight="1" thickBot="1">
      <c r="B107" s="142" t="s">
        <v>255</v>
      </c>
      <c r="C107" s="357"/>
      <c r="D107" s="99">
        <f>D106/D105</f>
        <v>0.09315459710695868</v>
      </c>
      <c r="E107" s="99">
        <f>E106/E105</f>
        <v>0.09992060554751654</v>
      </c>
      <c r="F107" s="99">
        <f>F106/F105</f>
        <v>0.07738418816920817</v>
      </c>
      <c r="G107" s="100">
        <f>G106/G105</f>
        <v>0.07307661942872397</v>
      </c>
      <c r="J107" s="65"/>
      <c r="K107" s="65"/>
    </row>
    <row r="108" spans="2:11" ht="12.75">
      <c r="B108" s="138"/>
      <c r="J108" s="65"/>
      <c r="K108" s="65"/>
    </row>
    <row r="109" spans="1:11" ht="12.75">
      <c r="A109" s="360" t="s">
        <v>97</v>
      </c>
      <c r="B109" s="360"/>
      <c r="C109" s="360"/>
      <c r="D109" s="360"/>
      <c r="E109" s="360"/>
      <c r="F109" s="360"/>
      <c r="G109" s="360"/>
      <c r="H109" s="360"/>
      <c r="J109" s="65"/>
      <c r="K109" s="65"/>
    </row>
    <row r="110" spans="1:11" ht="37.5" customHeight="1">
      <c r="A110" s="349" t="s">
        <v>293</v>
      </c>
      <c r="B110" s="353"/>
      <c r="C110" s="353"/>
      <c r="D110" s="353"/>
      <c r="E110" s="353"/>
      <c r="F110" s="353"/>
      <c r="G110" s="353"/>
      <c r="H110" s="353"/>
      <c r="I110" s="65"/>
      <c r="J110" s="65"/>
      <c r="K110" s="65"/>
    </row>
    <row r="111" spans="1:11" ht="39" customHeight="1">
      <c r="A111" s="349" t="s">
        <v>231</v>
      </c>
      <c r="B111" s="353"/>
      <c r="C111" s="353"/>
      <c r="D111" s="353"/>
      <c r="E111" s="353"/>
      <c r="F111" s="353"/>
      <c r="G111" s="353"/>
      <c r="H111" s="353"/>
      <c r="I111" s="65"/>
      <c r="J111" s="65"/>
      <c r="K111" s="65"/>
    </row>
    <row r="112" spans="1:11" ht="30" customHeight="1">
      <c r="A112" s="353" t="s">
        <v>232</v>
      </c>
      <c r="B112" s="353"/>
      <c r="C112" s="353"/>
      <c r="D112" s="353"/>
      <c r="E112" s="353"/>
      <c r="F112" s="353"/>
      <c r="G112" s="353"/>
      <c r="H112" s="353"/>
      <c r="I112" s="65"/>
      <c r="J112" s="65"/>
      <c r="K112" s="65"/>
    </row>
    <row r="113" spans="1:11" ht="30.75" customHeight="1">
      <c r="A113" s="353" t="s">
        <v>256</v>
      </c>
      <c r="B113" s="353"/>
      <c r="C113" s="353"/>
      <c r="D113" s="353"/>
      <c r="E113" s="353"/>
      <c r="F113" s="353"/>
      <c r="G113" s="353"/>
      <c r="H113" s="353"/>
      <c r="I113" s="65"/>
      <c r="J113" s="65"/>
      <c r="K113" s="65"/>
    </row>
    <row r="114" spans="1:11" ht="59.25" customHeight="1">
      <c r="A114" s="367" t="s">
        <v>310</v>
      </c>
      <c r="B114" s="367"/>
      <c r="C114" s="367"/>
      <c r="D114" s="367"/>
      <c r="E114" s="367"/>
      <c r="F114" s="367"/>
      <c r="G114" s="367"/>
      <c r="H114" s="367"/>
      <c r="I114" s="65"/>
      <c r="J114" s="65"/>
      <c r="K114" s="65"/>
    </row>
    <row r="115" spans="1:11" ht="48" customHeight="1">
      <c r="A115" s="380" t="s">
        <v>257</v>
      </c>
      <c r="B115" s="380"/>
      <c r="C115" s="380"/>
      <c r="D115" s="380"/>
      <c r="E115" s="380"/>
      <c r="F115" s="380"/>
      <c r="G115" s="380"/>
      <c r="H115" s="380"/>
      <c r="I115" s="65"/>
      <c r="J115" s="65"/>
      <c r="K115" s="65"/>
    </row>
    <row r="116" spans="1:11" ht="15" customHeight="1">
      <c r="A116" s="380" t="s">
        <v>258</v>
      </c>
      <c r="B116" s="380"/>
      <c r="C116" s="380"/>
      <c r="D116" s="380"/>
      <c r="E116" s="380"/>
      <c r="F116" s="380"/>
      <c r="G116" s="380"/>
      <c r="H116" s="380"/>
      <c r="I116" s="65"/>
      <c r="J116" s="65"/>
      <c r="K116" s="65"/>
    </row>
    <row r="117" spans="1:9" ht="28.5" customHeight="1">
      <c r="A117" s="380" t="s">
        <v>259</v>
      </c>
      <c r="B117" s="380"/>
      <c r="C117" s="380"/>
      <c r="D117" s="380"/>
      <c r="E117" s="380"/>
      <c r="F117" s="380"/>
      <c r="G117" s="380"/>
      <c r="H117" s="380"/>
      <c r="I117" s="65"/>
    </row>
    <row r="118" spans="1:9" ht="33.75" customHeight="1">
      <c r="A118" s="361" t="s">
        <v>260</v>
      </c>
      <c r="B118" s="361"/>
      <c r="C118" s="361"/>
      <c r="D118" s="361"/>
      <c r="E118" s="361"/>
      <c r="F118" s="361"/>
      <c r="G118" s="361"/>
      <c r="H118" s="361"/>
      <c r="I118" s="65"/>
    </row>
    <row r="119" spans="1:9" ht="44.25" customHeight="1">
      <c r="A119" s="353" t="s">
        <v>261</v>
      </c>
      <c r="B119" s="353"/>
      <c r="C119" s="353"/>
      <c r="D119" s="353"/>
      <c r="E119" s="353"/>
      <c r="F119" s="353"/>
      <c r="G119" s="353"/>
      <c r="H119" s="353"/>
      <c r="I119" s="65"/>
    </row>
    <row r="120" spans="1:9" ht="12.75">
      <c r="A120" s="361" t="s">
        <v>262</v>
      </c>
      <c r="B120" s="361"/>
      <c r="C120" s="361"/>
      <c r="D120" s="361"/>
      <c r="E120" s="361"/>
      <c r="F120" s="361"/>
      <c r="G120" s="361"/>
      <c r="H120" s="361"/>
      <c r="I120" s="65"/>
    </row>
    <row r="121" spans="1:9" ht="12.75" customHeight="1">
      <c r="A121" s="361" t="s">
        <v>263</v>
      </c>
      <c r="B121" s="361"/>
      <c r="C121" s="361"/>
      <c r="D121" s="361"/>
      <c r="E121" s="361"/>
      <c r="F121" s="361"/>
      <c r="G121" s="361"/>
      <c r="H121" s="361"/>
      <c r="I121" s="65"/>
    </row>
    <row r="122" spans="1:9" ht="31.5" customHeight="1">
      <c r="A122" s="353" t="s">
        <v>264</v>
      </c>
      <c r="B122" s="353"/>
      <c r="C122" s="353"/>
      <c r="D122" s="353"/>
      <c r="E122" s="353"/>
      <c r="F122" s="353"/>
      <c r="G122" s="353"/>
      <c r="H122" s="353"/>
      <c r="I122" s="65"/>
    </row>
    <row r="123" spans="1:11" ht="18.75" customHeight="1">
      <c r="A123" s="354" t="s">
        <v>265</v>
      </c>
      <c r="B123" s="354"/>
      <c r="C123" s="354"/>
      <c r="D123" s="354"/>
      <c r="E123" s="354"/>
      <c r="F123" s="354"/>
      <c r="G123" s="354"/>
      <c r="H123" s="354"/>
      <c r="I123" s="65"/>
      <c r="J123" s="65"/>
      <c r="K123" s="65"/>
    </row>
    <row r="124" spans="1:11" ht="64.5" customHeight="1">
      <c r="A124" s="352" t="s">
        <v>266</v>
      </c>
      <c r="B124" s="352"/>
      <c r="C124" s="352"/>
      <c r="D124" s="352"/>
      <c r="E124" s="352"/>
      <c r="F124" s="352"/>
      <c r="G124" s="352"/>
      <c r="H124" s="352"/>
      <c r="I124" s="65"/>
      <c r="J124" s="65"/>
      <c r="K124" s="65"/>
    </row>
    <row r="125" ht="12.75">
      <c r="B125" s="138"/>
    </row>
    <row r="126" ht="12.75">
      <c r="B126" s="138"/>
    </row>
    <row r="127" ht="12.75">
      <c r="B127" s="138"/>
    </row>
    <row r="128" ht="12.75">
      <c r="B128" s="138"/>
    </row>
    <row r="129" ht="12.75">
      <c r="B129" s="138"/>
    </row>
    <row r="130" ht="12.75">
      <c r="B130" s="138"/>
    </row>
    <row r="131" ht="12.75">
      <c r="B131" s="138"/>
    </row>
    <row r="132" ht="12.75">
      <c r="B132" s="138"/>
    </row>
    <row r="133" ht="12.75">
      <c r="B133" s="138"/>
    </row>
    <row r="134" ht="12.75">
      <c r="B134" s="138"/>
    </row>
    <row r="135" ht="12.75">
      <c r="B135" s="138"/>
    </row>
    <row r="136" ht="12.75">
      <c r="B136" s="138"/>
    </row>
    <row r="137" ht="12.75">
      <c r="B137" s="138"/>
    </row>
    <row r="138" ht="12.75">
      <c r="B138" s="138"/>
    </row>
    <row r="139" ht="12.75">
      <c r="B139" s="138"/>
    </row>
    <row r="140" ht="12.75">
      <c r="B140" s="138"/>
    </row>
    <row r="141" ht="12.75">
      <c r="B141" s="138"/>
    </row>
    <row r="142" ht="12.75">
      <c r="B142" s="138"/>
    </row>
    <row r="143" ht="12.75">
      <c r="B143" s="138"/>
    </row>
    <row r="144" ht="12.75">
      <c r="B144" s="138"/>
    </row>
    <row r="145" ht="12.75">
      <c r="B145" s="138"/>
    </row>
    <row r="146" ht="12.75">
      <c r="B146" s="138"/>
    </row>
    <row r="147" ht="12.75">
      <c r="B147" s="138"/>
    </row>
    <row r="148" ht="12.75">
      <c r="B148" s="138"/>
    </row>
    <row r="149" ht="12.75">
      <c r="B149" s="138"/>
    </row>
    <row r="150" ht="12.75">
      <c r="B150" s="138"/>
    </row>
  </sheetData>
  <sheetProtection password="A0C4" sheet="1"/>
  <mergeCells count="51">
    <mergeCell ref="A2:H2"/>
    <mergeCell ref="C58:E58"/>
    <mergeCell ref="D68:E68"/>
    <mergeCell ref="F68:G68"/>
    <mergeCell ref="B68:B69"/>
    <mergeCell ref="D10:E10"/>
    <mergeCell ref="B8:G8"/>
    <mergeCell ref="B10:B11"/>
    <mergeCell ref="B21:B22"/>
    <mergeCell ref="C21:C22"/>
    <mergeCell ref="D21:E21"/>
    <mergeCell ref="F21:G21"/>
    <mergeCell ref="F10:G10"/>
    <mergeCell ref="C10:C11"/>
    <mergeCell ref="B19:G19"/>
    <mergeCell ref="B31:G31"/>
    <mergeCell ref="B33:B34"/>
    <mergeCell ref="D53:E53"/>
    <mergeCell ref="F53:G53"/>
    <mergeCell ref="D33:E33"/>
    <mergeCell ref="F33:G33"/>
    <mergeCell ref="C33:C34"/>
    <mergeCell ref="B82:G82"/>
    <mergeCell ref="C43:C49"/>
    <mergeCell ref="C36:C40"/>
    <mergeCell ref="A117:H117"/>
    <mergeCell ref="A116:H116"/>
    <mergeCell ref="A110:H110"/>
    <mergeCell ref="A115:H115"/>
    <mergeCell ref="B86:G86"/>
    <mergeCell ref="C53:C54"/>
    <mergeCell ref="A122:H122"/>
    <mergeCell ref="A121:H121"/>
    <mergeCell ref="A111:H111"/>
    <mergeCell ref="B92:G92"/>
    <mergeCell ref="B53:B54"/>
    <mergeCell ref="D90:E90"/>
    <mergeCell ref="A114:H114"/>
    <mergeCell ref="A118:H118"/>
    <mergeCell ref="B94:B95"/>
    <mergeCell ref="C68:C69"/>
    <mergeCell ref="A124:H124"/>
    <mergeCell ref="A113:H113"/>
    <mergeCell ref="A123:H123"/>
    <mergeCell ref="C94:C107"/>
    <mergeCell ref="A112:H112"/>
    <mergeCell ref="F94:G94"/>
    <mergeCell ref="A119:H119"/>
    <mergeCell ref="D94:E94"/>
    <mergeCell ref="A109:H109"/>
    <mergeCell ref="A120:H120"/>
  </mergeCells>
  <printOptions/>
  <pageMargins left="1.1023622047244095" right="0.7086614173228347" top="0.7480314960629921" bottom="0.7480314960629921" header="0.31496062992125984" footer="0.31496062992125984"/>
  <pageSetup fitToHeight="2" fitToWidth="1"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2:D36"/>
  <sheetViews>
    <sheetView zoomScale="85" zoomScaleNormal="85" zoomScalePageLayoutView="0" workbookViewId="0" topLeftCell="A1">
      <selection activeCell="D32" sqref="D32"/>
    </sheetView>
  </sheetViews>
  <sheetFormatPr defaultColWidth="9.140625" defaultRowHeight="15"/>
  <cols>
    <col min="1" max="1" width="79.28125" style="5" customWidth="1"/>
    <col min="2" max="2" width="18.8515625" style="5" customWidth="1"/>
    <col min="3" max="3" width="23.140625" style="5" customWidth="1"/>
    <col min="4" max="4" width="70.421875" style="5" customWidth="1"/>
    <col min="5" max="16384" width="9.140625" style="5" customWidth="1"/>
  </cols>
  <sheetData>
    <row r="2" ht="18">
      <c r="A2" s="143" t="s">
        <v>111</v>
      </c>
    </row>
    <row r="3" ht="12.75">
      <c r="A3" s="2"/>
    </row>
    <row r="4" spans="1:4" ht="12.75">
      <c r="A4" s="1" t="s">
        <v>294</v>
      </c>
      <c r="B4" s="6"/>
      <c r="C4" s="7"/>
      <c r="D4" s="4"/>
    </row>
    <row r="5" spans="1:4" ht="13.5" thickBot="1">
      <c r="A5" s="3"/>
      <c r="B5" s="3"/>
      <c r="C5" s="3"/>
      <c r="D5" s="3"/>
    </row>
    <row r="6" spans="1:4" ht="12.75">
      <c r="A6" s="388" t="s">
        <v>2</v>
      </c>
      <c r="B6" s="390" t="s">
        <v>0</v>
      </c>
      <c r="C6" s="391"/>
      <c r="D6" s="392" t="s">
        <v>3</v>
      </c>
    </row>
    <row r="7" spans="1:4" ht="12.75">
      <c r="A7" s="389"/>
      <c r="B7" s="144" t="s">
        <v>300</v>
      </c>
      <c r="C7" s="145" t="s">
        <v>1</v>
      </c>
      <c r="D7" s="393"/>
    </row>
    <row r="8" spans="1:4" ht="25.5">
      <c r="A8" s="146" t="s">
        <v>108</v>
      </c>
      <c r="B8" s="11">
        <v>45262.620961304674</v>
      </c>
      <c r="C8" s="14">
        <f>IF(B8="","",B8/'1 - Aggregate information'!$C$12)</f>
        <v>0.11371638182153256</v>
      </c>
      <c r="D8" s="147" t="s">
        <v>4</v>
      </c>
    </row>
    <row r="9" spans="1:4" ht="12.75">
      <c r="A9" s="148" t="s">
        <v>5</v>
      </c>
      <c r="B9" s="12">
        <v>50762.620961304674</v>
      </c>
      <c r="C9" s="14">
        <f>IF(B9="","",B9/'1 - Aggregate information'!$C$12)</f>
        <v>0.12753440841246114</v>
      </c>
      <c r="D9" s="149" t="s">
        <v>6</v>
      </c>
    </row>
    <row r="10" spans="1:4" ht="12.75">
      <c r="A10" s="148" t="s">
        <v>7</v>
      </c>
      <c r="B10" s="12">
        <v>-8326</v>
      </c>
      <c r="C10" s="14">
        <f>IF(B10="","",B10/'1 - Aggregate information'!$C$12)</f>
        <v>-0.020917979890194786</v>
      </c>
      <c r="D10" s="147" t="s">
        <v>8</v>
      </c>
    </row>
    <row r="11" spans="1:4" ht="14.25">
      <c r="A11" s="150" t="s">
        <v>205</v>
      </c>
      <c r="B11" s="10">
        <v>-340</v>
      </c>
      <c r="C11" s="14">
        <f>IF(B11="","",B11/'1 - Aggregate information'!$C$12)</f>
        <v>-0.0008542052801664938</v>
      </c>
      <c r="D11" s="147" t="s">
        <v>9</v>
      </c>
    </row>
    <row r="12" spans="1:4" ht="12.75">
      <c r="A12" s="9" t="s">
        <v>10</v>
      </c>
      <c r="B12" s="11">
        <v>-5354.5</v>
      </c>
      <c r="C12" s="14">
        <f>IF(B12="","",B12/'1 - Aggregate information'!$C$12)</f>
        <v>-0.013452476978386738</v>
      </c>
      <c r="D12" s="147" t="s">
        <v>11</v>
      </c>
    </row>
    <row r="13" spans="1:4" ht="38.25">
      <c r="A13" s="148" t="s">
        <v>12</v>
      </c>
      <c r="B13" s="12">
        <v>-2793</v>
      </c>
      <c r="C13" s="14">
        <f>IF(B13="","",B13/'1 - Aggregate information'!$C$12)</f>
        <v>-0.007017045139720638</v>
      </c>
      <c r="D13" s="147" t="s">
        <v>13</v>
      </c>
    </row>
    <row r="14" spans="1:4" ht="12.75">
      <c r="A14" s="148" t="s">
        <v>14</v>
      </c>
      <c r="B14" s="12">
        <v>-2359.5</v>
      </c>
      <c r="C14" s="14">
        <f>IF(B14="","",B14/'1 - Aggregate information'!$C$12)</f>
        <v>-0.0059279334075083585</v>
      </c>
      <c r="D14" s="147" t="s">
        <v>15</v>
      </c>
    </row>
    <row r="15" spans="1:4" ht="25.5">
      <c r="A15" s="150" t="s">
        <v>16</v>
      </c>
      <c r="B15" s="10">
        <v>-168</v>
      </c>
      <c r="C15" s="14">
        <f>IF(B15="","",B15/'1 - Aggregate information'!$C$12)</f>
        <v>-0.000422077903141091</v>
      </c>
      <c r="D15" s="147" t="s">
        <v>17</v>
      </c>
    </row>
    <row r="16" spans="1:4" ht="12.75">
      <c r="A16" s="9" t="s">
        <v>18</v>
      </c>
      <c r="B16" s="11">
        <f>B8+B12</f>
        <v>39908.120961304674</v>
      </c>
      <c r="C16" s="14">
        <f>IF(B16="","",B16/'1 - Aggregate information'!$C$12)</f>
        <v>0.10026390484314582</v>
      </c>
      <c r="D16" s="151"/>
    </row>
    <row r="17" spans="1:4" ht="12.75">
      <c r="A17" s="150" t="s">
        <v>19</v>
      </c>
      <c r="B17" s="10">
        <v>0</v>
      </c>
      <c r="C17" s="14">
        <f>IF(B17="","",B17/'1 - Aggregate information'!$C$12)</f>
        <v>0</v>
      </c>
      <c r="D17" s="151" t="s">
        <v>20</v>
      </c>
    </row>
    <row r="18" spans="1:4" ht="12.75">
      <c r="A18" s="9" t="s">
        <v>21</v>
      </c>
      <c r="B18" s="11">
        <v>0</v>
      </c>
      <c r="C18" s="14">
        <f>IF(B18="","",B18/'1 - Aggregate information'!$C$12)</f>
        <v>0</v>
      </c>
      <c r="D18" s="151"/>
    </row>
    <row r="19" spans="1:4" ht="25.5">
      <c r="A19" s="9" t="s">
        <v>22</v>
      </c>
      <c r="B19" s="11">
        <f>B16+B18</f>
        <v>39908.120961304674</v>
      </c>
      <c r="C19" s="14">
        <f>IF(B19="","",B19/'1 - Aggregate information'!$C$12)</f>
        <v>0.10026390484314582</v>
      </c>
      <c r="D19" s="151" t="s">
        <v>23</v>
      </c>
    </row>
    <row r="20" spans="1:4" ht="12.75">
      <c r="A20" s="9" t="s">
        <v>24</v>
      </c>
      <c r="B20" s="15">
        <f>B19-('1 - Aggregate information'!C12*0.05)</f>
        <v>20006.581606869262</v>
      </c>
      <c r="C20" s="14">
        <f>IF(B20="","",B20/'1 - Aggregate information'!$C$12)</f>
        <v>0.050263904843145815</v>
      </c>
      <c r="D20" s="152" t="s">
        <v>25</v>
      </c>
    </row>
    <row r="21" spans="1:4" ht="38.25">
      <c r="A21" s="9" t="s">
        <v>26</v>
      </c>
      <c r="B21" s="11">
        <v>7361.435712972576</v>
      </c>
      <c r="C21" s="14">
        <f>IF(B21="","",B21/'1 - Aggregate information'!$C$12)</f>
        <v>0.01849463898713933</v>
      </c>
      <c r="D21" s="151" t="s">
        <v>27</v>
      </c>
    </row>
    <row r="22" spans="1:4" ht="12.75">
      <c r="A22" s="9" t="s">
        <v>28</v>
      </c>
      <c r="B22" s="11">
        <f>B19+B21</f>
        <v>47269.55667427725</v>
      </c>
      <c r="C22" s="14">
        <f>IF(B22="","",B22/'1 - Aggregate information'!$C$12)</f>
        <v>0.11875854383028515</v>
      </c>
      <c r="D22" s="147" t="s">
        <v>29</v>
      </c>
    </row>
    <row r="23" spans="1:4" ht="12.75">
      <c r="A23" s="153" t="s">
        <v>30</v>
      </c>
      <c r="B23" s="13">
        <v>20309.720237889247</v>
      </c>
      <c r="C23" s="14">
        <f>IF(B23="","",B23/'1 - Aggregate information'!$C$12)</f>
        <v>0.051025500782086154</v>
      </c>
      <c r="D23" s="154" t="s">
        <v>31</v>
      </c>
    </row>
    <row r="24" spans="1:4" ht="12.75">
      <c r="A24" s="153" t="s">
        <v>32</v>
      </c>
      <c r="B24" s="13">
        <v>0</v>
      </c>
      <c r="C24" s="14">
        <f>IF(B24="","",B24/'1 - Aggregate information'!$C$12)</f>
        <v>0</v>
      </c>
      <c r="D24" s="154" t="s">
        <v>33</v>
      </c>
    </row>
    <row r="25" spans="1:4" ht="12.75">
      <c r="A25" s="9" t="s">
        <v>34</v>
      </c>
      <c r="B25" s="11">
        <v>67579.2769121665</v>
      </c>
      <c r="C25" s="14">
        <f>IF(B25="","",B25/'1 - Aggregate information'!$C$12)</f>
        <v>0.16978404461237132</v>
      </c>
      <c r="D25" s="154" t="s">
        <v>35</v>
      </c>
    </row>
    <row r="26" spans="1:4" ht="12.75">
      <c r="A26" s="155" t="s">
        <v>36</v>
      </c>
      <c r="B26" s="16"/>
      <c r="C26" s="17"/>
      <c r="D26" s="156"/>
    </row>
    <row r="27" spans="1:4" ht="38.25">
      <c r="A27" s="157" t="s">
        <v>109</v>
      </c>
      <c r="B27" s="12">
        <v>-2793</v>
      </c>
      <c r="C27" s="14">
        <f>IF(B27="","",B27/'1 - Aggregate information'!$C$12)</f>
        <v>-0.007017045139720638</v>
      </c>
      <c r="D27" s="147" t="s">
        <v>37</v>
      </c>
    </row>
    <row r="28" spans="1:4" ht="25.5">
      <c r="A28" s="157" t="s">
        <v>110</v>
      </c>
      <c r="B28" s="12">
        <v>-2359.5</v>
      </c>
      <c r="C28" s="14">
        <f>IF(B28="","",B28/'1 - Aggregate information'!$C$12)</f>
        <v>-0.0059279334075083585</v>
      </c>
      <c r="D28" s="147" t="s">
        <v>38</v>
      </c>
    </row>
    <row r="29" spans="1:4" ht="25.5">
      <c r="A29" s="157" t="s">
        <v>206</v>
      </c>
      <c r="B29" s="12">
        <v>2517.335969</v>
      </c>
      <c r="C29" s="14">
        <f>IF(B29="","",B29/'1 - Aggregate information'!$C$12)</f>
        <v>0.006324475519625992</v>
      </c>
      <c r="D29" s="147" t="s">
        <v>39</v>
      </c>
    </row>
    <row r="30" spans="1:4" ht="25.5">
      <c r="A30" s="157" t="s">
        <v>207</v>
      </c>
      <c r="B30" s="12">
        <v>2929</v>
      </c>
      <c r="C30" s="14">
        <f>IF(B30="","",B30/'1 - Aggregate information'!$C$12)</f>
        <v>0.007358727251787236</v>
      </c>
      <c r="D30" s="147" t="s">
        <v>40</v>
      </c>
    </row>
    <row r="31" spans="1:4" ht="15" thickBot="1">
      <c r="A31" s="158" t="s">
        <v>208</v>
      </c>
      <c r="B31" s="8">
        <v>0</v>
      </c>
      <c r="C31" s="18">
        <f>IF(B31="","",B31/'1 - Aggregate information'!$C$12)</f>
        <v>0</v>
      </c>
      <c r="D31" s="159" t="s">
        <v>41</v>
      </c>
    </row>
    <row r="32" spans="1:4" ht="12.75">
      <c r="A32" s="160"/>
      <c r="B32" s="161"/>
      <c r="C32" s="161"/>
      <c r="D32" s="162"/>
    </row>
    <row r="33" spans="1:4" ht="12.75">
      <c r="A33" s="163" t="s">
        <v>97</v>
      </c>
      <c r="B33" s="164"/>
      <c r="C33" s="101"/>
      <c r="D33" s="101"/>
    </row>
    <row r="34" spans="1:4" ht="12.75">
      <c r="A34" s="394" t="s">
        <v>160</v>
      </c>
      <c r="B34" s="394"/>
      <c r="C34" s="394"/>
      <c r="D34" s="394"/>
    </row>
    <row r="35" spans="1:4" ht="12.75">
      <c r="A35" s="394" t="s">
        <v>213</v>
      </c>
      <c r="B35" s="394"/>
      <c r="C35" s="394"/>
      <c r="D35" s="394"/>
    </row>
    <row r="36" spans="1:4" ht="27" customHeight="1">
      <c r="A36" s="387" t="s">
        <v>161</v>
      </c>
      <c r="B36" s="387"/>
      <c r="C36" s="387"/>
      <c r="D36" s="387"/>
    </row>
  </sheetData>
  <sheetProtection password="A0C4" sheet="1"/>
  <mergeCells count="6">
    <mergeCell ref="A36:D36"/>
    <mergeCell ref="A6:A7"/>
    <mergeCell ref="B6:C6"/>
    <mergeCell ref="D6:D7"/>
    <mergeCell ref="A34:D34"/>
    <mergeCell ref="A35:D3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2:K53"/>
  <sheetViews>
    <sheetView zoomScale="70" zoomScaleNormal="70" zoomScalePageLayoutView="0" workbookViewId="0" topLeftCell="A1">
      <selection activeCell="D32" sqref="D32"/>
    </sheetView>
  </sheetViews>
  <sheetFormatPr defaultColWidth="9.140625" defaultRowHeight="15"/>
  <cols>
    <col min="1" max="1" width="66.28125" style="5" customWidth="1"/>
    <col min="2" max="2" width="15.57421875" style="5" customWidth="1"/>
    <col min="3" max="3" width="12.140625" style="5" customWidth="1"/>
    <col min="4" max="4" width="12.57421875" style="5" customWidth="1"/>
    <col min="5" max="5" width="15.7109375" style="5" customWidth="1"/>
    <col min="6" max="6" width="16.28125" style="5" customWidth="1"/>
    <col min="7" max="7" width="18.7109375" style="5" customWidth="1"/>
    <col min="8" max="9" width="16.8515625" style="5" customWidth="1"/>
    <col min="10" max="10" width="16.421875" style="5" customWidth="1"/>
    <col min="11" max="11" width="15.8515625" style="5" customWidth="1"/>
    <col min="12" max="16384" width="9.140625" style="5" customWidth="1"/>
  </cols>
  <sheetData>
    <row r="2" ht="21">
      <c r="A2" s="165" t="s">
        <v>267</v>
      </c>
    </row>
    <row r="3" ht="12.75">
      <c r="A3" s="21"/>
    </row>
    <row r="4" spans="1:11" ht="12.75">
      <c r="A4" s="66" t="s">
        <v>294</v>
      </c>
      <c r="B4" s="166"/>
      <c r="C4" s="166"/>
      <c r="D4" s="166"/>
      <c r="E4" s="166"/>
      <c r="F4" s="166"/>
      <c r="G4" s="109"/>
      <c r="H4" s="109"/>
      <c r="I4" s="109"/>
      <c r="J4" s="109"/>
      <c r="K4" s="109"/>
    </row>
    <row r="5" ht="12.75">
      <c r="A5" s="167"/>
    </row>
    <row r="6" spans="1:11" ht="12.75">
      <c r="A6" s="395" t="s">
        <v>185</v>
      </c>
      <c r="B6" s="395"/>
      <c r="C6" s="395"/>
      <c r="D6" s="395"/>
      <c r="E6" s="395"/>
      <c r="F6" s="395"/>
      <c r="G6" s="395"/>
      <c r="H6" s="395"/>
      <c r="I6" s="395"/>
      <c r="J6" s="395"/>
      <c r="K6" s="395"/>
    </row>
    <row r="7" spans="1:11" s="102" customFormat="1" ht="13.5" thickBot="1">
      <c r="A7" s="168"/>
      <c r="B7" s="169"/>
      <c r="C7" s="169"/>
      <c r="D7" s="169"/>
      <c r="E7" s="169"/>
      <c r="F7" s="169"/>
      <c r="G7" s="169"/>
      <c r="H7" s="170"/>
      <c r="I7" s="171"/>
      <c r="J7" s="171"/>
      <c r="K7" s="170"/>
    </row>
    <row r="8" spans="1:11" ht="63.75">
      <c r="A8" s="172" t="s">
        <v>216</v>
      </c>
      <c r="B8" s="422" t="s">
        <v>58</v>
      </c>
      <c r="C8" s="423"/>
      <c r="D8" s="423"/>
      <c r="E8" s="423"/>
      <c r="F8" s="423"/>
      <c r="G8" s="424"/>
      <c r="H8" s="173" t="s">
        <v>268</v>
      </c>
      <c r="I8" s="173" t="s">
        <v>301</v>
      </c>
      <c r="J8" s="173" t="s">
        <v>302</v>
      </c>
      <c r="K8" s="287" t="s">
        <v>291</v>
      </c>
    </row>
    <row r="9" spans="1:11" ht="18" customHeight="1">
      <c r="A9" s="398" t="s">
        <v>269</v>
      </c>
      <c r="B9" s="399"/>
      <c r="C9" s="399"/>
      <c r="D9" s="399"/>
      <c r="E9" s="399"/>
      <c r="F9" s="399"/>
      <c r="G9" s="399"/>
      <c r="H9" s="399"/>
      <c r="I9" s="399"/>
      <c r="J9" s="399"/>
      <c r="K9" s="400"/>
    </row>
    <row r="10" spans="1:11" ht="12.75">
      <c r="A10" s="174"/>
      <c r="B10" s="175"/>
      <c r="C10" s="176"/>
      <c r="D10" s="176"/>
      <c r="E10" s="176"/>
      <c r="F10" s="176"/>
      <c r="G10" s="177"/>
      <c r="H10" s="178"/>
      <c r="I10" s="179"/>
      <c r="J10" s="179"/>
      <c r="K10" s="180"/>
    </row>
    <row r="11" spans="1:11" ht="12.75">
      <c r="A11" s="174"/>
      <c r="B11" s="175"/>
      <c r="C11" s="176"/>
      <c r="D11" s="176"/>
      <c r="E11" s="176"/>
      <c r="F11" s="176"/>
      <c r="G11" s="177"/>
      <c r="H11" s="178"/>
      <c r="I11" s="179"/>
      <c r="J11" s="179"/>
      <c r="K11" s="180"/>
    </row>
    <row r="12" spans="1:11" ht="12.75">
      <c r="A12" s="398" t="s">
        <v>159</v>
      </c>
      <c r="B12" s="399"/>
      <c r="C12" s="399"/>
      <c r="D12" s="399"/>
      <c r="E12" s="399"/>
      <c r="F12" s="399"/>
      <c r="G12" s="399"/>
      <c r="H12" s="399"/>
      <c r="I12" s="399"/>
      <c r="J12" s="399"/>
      <c r="K12" s="400"/>
    </row>
    <row r="13" spans="1:11" ht="12.75">
      <c r="A13" s="181" t="s">
        <v>135</v>
      </c>
      <c r="B13" s="406"/>
      <c r="C13" s="407"/>
      <c r="D13" s="407"/>
      <c r="E13" s="407"/>
      <c r="F13" s="407"/>
      <c r="G13" s="408"/>
      <c r="H13" s="182"/>
      <c r="I13" s="183"/>
      <c r="J13" s="183"/>
      <c r="K13" s="184"/>
    </row>
    <row r="14" spans="1:11" ht="12.75">
      <c r="A14" s="181" t="s">
        <v>57</v>
      </c>
      <c r="B14" s="406"/>
      <c r="C14" s="407"/>
      <c r="D14" s="407"/>
      <c r="E14" s="407"/>
      <c r="F14" s="407"/>
      <c r="G14" s="408"/>
      <c r="H14" s="182"/>
      <c r="I14" s="183"/>
      <c r="J14" s="183"/>
      <c r="K14" s="184"/>
    </row>
    <row r="15" spans="1:11" ht="12.75">
      <c r="A15" s="181"/>
      <c r="B15" s="175"/>
      <c r="C15" s="176"/>
      <c r="D15" s="176"/>
      <c r="E15" s="176"/>
      <c r="F15" s="176"/>
      <c r="G15" s="177"/>
      <c r="H15" s="182"/>
      <c r="I15" s="183"/>
      <c r="J15" s="183"/>
      <c r="K15" s="184"/>
    </row>
    <row r="16" spans="1:11" ht="12.75">
      <c r="A16" s="181"/>
      <c r="B16" s="175"/>
      <c r="C16" s="176"/>
      <c r="D16" s="176"/>
      <c r="E16" s="176"/>
      <c r="F16" s="176"/>
      <c r="G16" s="177"/>
      <c r="H16" s="182"/>
      <c r="I16" s="183"/>
      <c r="J16" s="183"/>
      <c r="K16" s="184"/>
    </row>
    <row r="17" spans="1:11" ht="12.75">
      <c r="A17" s="185"/>
      <c r="B17" s="406"/>
      <c r="C17" s="407"/>
      <c r="D17" s="407"/>
      <c r="E17" s="407"/>
      <c r="F17" s="407"/>
      <c r="G17" s="408"/>
      <c r="H17" s="182"/>
      <c r="I17" s="183"/>
      <c r="J17" s="183"/>
      <c r="K17" s="184"/>
    </row>
    <row r="18" spans="1:11" ht="12.75">
      <c r="A18" s="401" t="s">
        <v>197</v>
      </c>
      <c r="B18" s="402"/>
      <c r="C18" s="402"/>
      <c r="D18" s="402"/>
      <c r="E18" s="402"/>
      <c r="F18" s="402"/>
      <c r="G18" s="402"/>
      <c r="H18" s="402"/>
      <c r="I18" s="402"/>
      <c r="J18" s="402"/>
      <c r="K18" s="403"/>
    </row>
    <row r="19" spans="1:11" ht="12.75">
      <c r="A19" s="186" t="s">
        <v>59</v>
      </c>
      <c r="B19" s="409"/>
      <c r="C19" s="410"/>
      <c r="D19" s="410"/>
      <c r="E19" s="410"/>
      <c r="F19" s="410"/>
      <c r="G19" s="411"/>
      <c r="H19" s="187"/>
      <c r="I19" s="188"/>
      <c r="J19" s="188"/>
      <c r="K19" s="189"/>
    </row>
    <row r="20" spans="1:11" ht="12.75">
      <c r="A20" s="186" t="s">
        <v>57</v>
      </c>
      <c r="B20" s="409"/>
      <c r="C20" s="410"/>
      <c r="D20" s="410"/>
      <c r="E20" s="410"/>
      <c r="F20" s="410"/>
      <c r="G20" s="411"/>
      <c r="H20" s="187"/>
      <c r="I20" s="188"/>
      <c r="J20" s="188"/>
      <c r="K20" s="189"/>
    </row>
    <row r="21" spans="1:11" ht="12.75">
      <c r="A21" s="186"/>
      <c r="B21" s="409"/>
      <c r="C21" s="410"/>
      <c r="D21" s="410"/>
      <c r="E21" s="410"/>
      <c r="F21" s="410"/>
      <c r="G21" s="411"/>
      <c r="H21" s="187"/>
      <c r="I21" s="188"/>
      <c r="J21" s="188"/>
      <c r="K21" s="189"/>
    </row>
    <row r="22" spans="1:11" ht="12.75">
      <c r="A22" s="186"/>
      <c r="B22" s="409"/>
      <c r="C22" s="410"/>
      <c r="D22" s="410"/>
      <c r="E22" s="410"/>
      <c r="F22" s="410"/>
      <c r="G22" s="411"/>
      <c r="H22" s="187"/>
      <c r="I22" s="188"/>
      <c r="J22" s="188"/>
      <c r="K22" s="189"/>
    </row>
    <row r="23" spans="1:11" ht="13.5" thickBot="1">
      <c r="A23" s="190"/>
      <c r="B23" s="412"/>
      <c r="C23" s="413"/>
      <c r="D23" s="413"/>
      <c r="E23" s="413"/>
      <c r="F23" s="413"/>
      <c r="G23" s="414"/>
      <c r="H23" s="191"/>
      <c r="I23" s="192"/>
      <c r="J23" s="192"/>
      <c r="K23" s="193"/>
    </row>
    <row r="24" spans="1:11" ht="12.75">
      <c r="A24" s="194"/>
      <c r="B24" s="195"/>
      <c r="C24" s="195"/>
      <c r="D24" s="195"/>
      <c r="E24" s="195"/>
      <c r="F24" s="195"/>
      <c r="G24" s="195"/>
      <c r="H24" s="196"/>
      <c r="I24" s="197"/>
      <c r="J24" s="197"/>
      <c r="K24" s="196"/>
    </row>
    <row r="25" spans="1:11" ht="12.75">
      <c r="A25" s="198" t="s">
        <v>188</v>
      </c>
      <c r="B25" s="195"/>
      <c r="C25" s="195"/>
      <c r="D25" s="195"/>
      <c r="E25" s="195"/>
      <c r="F25" s="195"/>
      <c r="G25" s="195"/>
      <c r="H25" s="196"/>
      <c r="I25" s="197"/>
      <c r="J25" s="197"/>
      <c r="K25" s="196"/>
    </row>
    <row r="26" spans="1:11" ht="13.5" thickBot="1">
      <c r="A26" s="194"/>
      <c r="B26" s="404"/>
      <c r="C26" s="404"/>
      <c r="D26" s="404"/>
      <c r="E26" s="404"/>
      <c r="F26" s="404"/>
      <c r="G26" s="404"/>
      <c r="H26" s="196"/>
      <c r="I26" s="197"/>
      <c r="J26" s="197"/>
      <c r="K26" s="196"/>
    </row>
    <row r="27" spans="1:11" ht="15" customHeight="1">
      <c r="A27" s="418" t="s">
        <v>216</v>
      </c>
      <c r="B27" s="396" t="s">
        <v>292</v>
      </c>
      <c r="C27" s="396" t="s">
        <v>42</v>
      </c>
      <c r="D27" s="396" t="s">
        <v>43</v>
      </c>
      <c r="E27" s="396" t="s">
        <v>44</v>
      </c>
      <c r="F27" s="396" t="s">
        <v>45</v>
      </c>
      <c r="G27" s="396" t="s">
        <v>46</v>
      </c>
      <c r="H27" s="396" t="s">
        <v>47</v>
      </c>
      <c r="I27" s="396"/>
      <c r="J27" s="396"/>
      <c r="K27" s="405"/>
    </row>
    <row r="28" spans="1:11" ht="25.5">
      <c r="A28" s="419"/>
      <c r="B28" s="397"/>
      <c r="C28" s="397"/>
      <c r="D28" s="397"/>
      <c r="E28" s="397"/>
      <c r="F28" s="397"/>
      <c r="G28" s="397"/>
      <c r="H28" s="199" t="s">
        <v>48</v>
      </c>
      <c r="I28" s="199" t="s">
        <v>49</v>
      </c>
      <c r="J28" s="199" t="s">
        <v>50</v>
      </c>
      <c r="K28" s="200" t="s">
        <v>51</v>
      </c>
    </row>
    <row r="29" spans="1:11" ht="38.25">
      <c r="A29" s="420"/>
      <c r="B29" s="397"/>
      <c r="C29" s="201" t="s">
        <v>303</v>
      </c>
      <c r="D29" s="201" t="s">
        <v>270</v>
      </c>
      <c r="E29" s="201" t="s">
        <v>52</v>
      </c>
      <c r="F29" s="201" t="s">
        <v>52</v>
      </c>
      <c r="G29" s="201" t="s">
        <v>52</v>
      </c>
      <c r="H29" s="201" t="s">
        <v>53</v>
      </c>
      <c r="I29" s="201" t="s">
        <v>54</v>
      </c>
      <c r="J29" s="201" t="s">
        <v>55</v>
      </c>
      <c r="K29" s="202" t="s">
        <v>52</v>
      </c>
    </row>
    <row r="30" spans="1:11" ht="12.75">
      <c r="A30" s="415" t="s">
        <v>217</v>
      </c>
      <c r="B30" s="416"/>
      <c r="C30" s="416"/>
      <c r="D30" s="416"/>
      <c r="E30" s="416"/>
      <c r="F30" s="416"/>
      <c r="G30" s="416"/>
      <c r="H30" s="416"/>
      <c r="I30" s="416"/>
      <c r="J30" s="416"/>
      <c r="K30" s="417"/>
    </row>
    <row r="31" spans="1:11" ht="12.75">
      <c r="A31" s="203"/>
      <c r="B31" s="204"/>
      <c r="C31" s="205"/>
      <c r="D31" s="206"/>
      <c r="E31" s="182"/>
      <c r="F31" s="182"/>
      <c r="G31" s="182"/>
      <c r="H31" s="182"/>
      <c r="I31" s="207"/>
      <c r="J31" s="208"/>
      <c r="K31" s="209"/>
    </row>
    <row r="32" spans="1:11" ht="12.75">
      <c r="A32" s="210"/>
      <c r="B32" s="211"/>
      <c r="C32" s="205"/>
      <c r="D32" s="206"/>
      <c r="E32" s="182"/>
      <c r="F32" s="182"/>
      <c r="G32" s="182"/>
      <c r="H32" s="182"/>
      <c r="I32" s="207"/>
      <c r="J32" s="208"/>
      <c r="K32" s="209"/>
    </row>
    <row r="33" spans="1:11" ht="12.75">
      <c r="A33" s="210"/>
      <c r="B33" s="204"/>
      <c r="C33" s="205"/>
      <c r="D33" s="206"/>
      <c r="E33" s="182"/>
      <c r="F33" s="182"/>
      <c r="G33" s="182"/>
      <c r="H33" s="182"/>
      <c r="I33" s="207"/>
      <c r="J33" s="208"/>
      <c r="K33" s="209"/>
    </row>
    <row r="34" spans="1:11" ht="12.75">
      <c r="A34" s="210"/>
      <c r="B34" s="204"/>
      <c r="C34" s="205"/>
      <c r="D34" s="206"/>
      <c r="E34" s="182"/>
      <c r="F34" s="182"/>
      <c r="G34" s="182"/>
      <c r="H34" s="182"/>
      <c r="I34" s="207"/>
      <c r="J34" s="208"/>
      <c r="K34" s="209"/>
    </row>
    <row r="35" spans="1:11" ht="12.75">
      <c r="A35" s="212"/>
      <c r="B35" s="204"/>
      <c r="C35" s="205"/>
      <c r="D35" s="213"/>
      <c r="E35" s="204"/>
      <c r="F35" s="204"/>
      <c r="G35" s="204"/>
      <c r="H35" s="204"/>
      <c r="I35" s="214"/>
      <c r="J35" s="215"/>
      <c r="K35" s="216"/>
    </row>
    <row r="36" spans="1:11" ht="12.75">
      <c r="A36" s="398" t="s">
        <v>186</v>
      </c>
      <c r="B36" s="399"/>
      <c r="C36" s="399"/>
      <c r="D36" s="399"/>
      <c r="E36" s="399"/>
      <c r="F36" s="399"/>
      <c r="G36" s="399"/>
      <c r="H36" s="399"/>
      <c r="I36" s="399"/>
      <c r="J36" s="399"/>
      <c r="K36" s="400"/>
    </row>
    <row r="37" spans="1:11" ht="12.75">
      <c r="A37" s="203" t="s">
        <v>56</v>
      </c>
      <c r="B37" s="217"/>
      <c r="C37" s="218"/>
      <c r="D37" s="219"/>
      <c r="E37" s="217"/>
      <c r="F37" s="217"/>
      <c r="G37" s="217"/>
      <c r="H37" s="217"/>
      <c r="I37" s="220"/>
      <c r="J37" s="215"/>
      <c r="K37" s="216"/>
    </row>
    <row r="38" spans="1:11" ht="12.75">
      <c r="A38" s="210" t="s">
        <v>57</v>
      </c>
      <c r="B38" s="217"/>
      <c r="C38" s="218"/>
      <c r="D38" s="219"/>
      <c r="E38" s="217"/>
      <c r="F38" s="217"/>
      <c r="G38" s="217"/>
      <c r="H38" s="217"/>
      <c r="I38" s="220"/>
      <c r="J38" s="215"/>
      <c r="K38" s="216"/>
    </row>
    <row r="39" spans="1:11" ht="12.75">
      <c r="A39" s="210"/>
      <c r="B39" s="217"/>
      <c r="C39" s="218"/>
      <c r="D39" s="219"/>
      <c r="E39" s="217"/>
      <c r="F39" s="217"/>
      <c r="G39" s="217"/>
      <c r="H39" s="217"/>
      <c r="I39" s="220"/>
      <c r="J39" s="215"/>
      <c r="K39" s="216"/>
    </row>
    <row r="40" spans="1:11" ht="12.75">
      <c r="A40" s="210"/>
      <c r="B40" s="217"/>
      <c r="C40" s="218"/>
      <c r="D40" s="219"/>
      <c r="E40" s="217"/>
      <c r="F40" s="217"/>
      <c r="G40" s="217"/>
      <c r="H40" s="217"/>
      <c r="I40" s="220"/>
      <c r="J40" s="215"/>
      <c r="K40" s="216"/>
    </row>
    <row r="41" spans="1:11" ht="12.75">
      <c r="A41" s="221"/>
      <c r="B41" s="204"/>
      <c r="C41" s="205"/>
      <c r="D41" s="213"/>
      <c r="E41" s="204"/>
      <c r="F41" s="204"/>
      <c r="G41" s="204"/>
      <c r="H41" s="204"/>
      <c r="I41" s="214"/>
      <c r="J41" s="215"/>
      <c r="K41" s="216"/>
    </row>
    <row r="42" spans="1:11" ht="12.75">
      <c r="A42" s="398" t="s">
        <v>187</v>
      </c>
      <c r="B42" s="399"/>
      <c r="C42" s="399"/>
      <c r="D42" s="399"/>
      <c r="E42" s="399"/>
      <c r="F42" s="399"/>
      <c r="G42" s="399"/>
      <c r="H42" s="399"/>
      <c r="I42" s="399"/>
      <c r="J42" s="399"/>
      <c r="K42" s="400"/>
    </row>
    <row r="43" spans="1:11" ht="12.75">
      <c r="A43" s="222" t="s">
        <v>56</v>
      </c>
      <c r="B43" s="204"/>
      <c r="C43" s="205"/>
      <c r="D43" s="219"/>
      <c r="E43" s="217"/>
      <c r="F43" s="217"/>
      <c r="G43" s="217"/>
      <c r="H43" s="217"/>
      <c r="I43" s="220"/>
      <c r="J43" s="215"/>
      <c r="K43" s="216"/>
    </row>
    <row r="44" spans="1:11" ht="12.75">
      <c r="A44" s="223" t="s">
        <v>57</v>
      </c>
      <c r="B44" s="204"/>
      <c r="C44" s="218"/>
      <c r="D44" s="219"/>
      <c r="E44" s="217"/>
      <c r="F44" s="217"/>
      <c r="G44" s="217"/>
      <c r="H44" s="217"/>
      <c r="I44" s="220"/>
      <c r="J44" s="215"/>
      <c r="K44" s="216"/>
    </row>
    <row r="45" spans="1:11" ht="12.75">
      <c r="A45" s="223"/>
      <c r="B45" s="204"/>
      <c r="C45" s="218"/>
      <c r="D45" s="219"/>
      <c r="E45" s="217"/>
      <c r="F45" s="217"/>
      <c r="G45" s="217"/>
      <c r="H45" s="217"/>
      <c r="I45" s="220"/>
      <c r="J45" s="215"/>
      <c r="K45" s="216"/>
    </row>
    <row r="46" spans="1:11" ht="12.75">
      <c r="A46" s="223"/>
      <c r="B46" s="204"/>
      <c r="C46" s="218"/>
      <c r="D46" s="219"/>
      <c r="E46" s="217"/>
      <c r="F46" s="217"/>
      <c r="G46" s="217"/>
      <c r="H46" s="217"/>
      <c r="I46" s="220"/>
      <c r="J46" s="215"/>
      <c r="K46" s="216"/>
    </row>
    <row r="47" spans="1:11" ht="13.5" thickBot="1">
      <c r="A47" s="224"/>
      <c r="B47" s="225"/>
      <c r="C47" s="226"/>
      <c r="D47" s="227"/>
      <c r="E47" s="191"/>
      <c r="F47" s="191"/>
      <c r="G47" s="191"/>
      <c r="H47" s="191"/>
      <c r="I47" s="228"/>
      <c r="J47" s="229"/>
      <c r="K47" s="230"/>
    </row>
    <row r="48" spans="1:11" ht="12.75">
      <c r="A48" s="231"/>
      <c r="B48" s="232"/>
      <c r="C48" s="232"/>
      <c r="D48" s="232"/>
      <c r="E48" s="232"/>
      <c r="F48" s="232"/>
      <c r="G48" s="232"/>
      <c r="H48" s="196"/>
      <c r="I48" s="196"/>
      <c r="J48" s="196"/>
      <c r="K48" s="196"/>
    </row>
    <row r="49" spans="1:11" ht="12.75">
      <c r="A49" s="233" t="s">
        <v>97</v>
      </c>
      <c r="B49" s="234"/>
      <c r="C49" s="101"/>
      <c r="D49" s="101"/>
      <c r="E49" s="101"/>
      <c r="F49" s="101"/>
      <c r="G49" s="101"/>
      <c r="H49" s="101"/>
      <c r="I49" s="101"/>
      <c r="J49" s="101"/>
      <c r="K49" s="101"/>
    </row>
    <row r="50" spans="1:11" ht="12.75">
      <c r="A50" s="404" t="s">
        <v>271</v>
      </c>
      <c r="B50" s="404"/>
      <c r="C50" s="404"/>
      <c r="D50" s="404"/>
      <c r="E50" s="404"/>
      <c r="F50" s="404"/>
      <c r="G50" s="404"/>
      <c r="H50" s="404"/>
      <c r="I50" s="404"/>
      <c r="J50" s="404"/>
      <c r="K50" s="404"/>
    </row>
    <row r="51" spans="1:11" ht="12.75">
      <c r="A51" s="404" t="s">
        <v>272</v>
      </c>
      <c r="B51" s="404"/>
      <c r="C51" s="404"/>
      <c r="D51" s="404"/>
      <c r="E51" s="404"/>
      <c r="F51" s="404"/>
      <c r="G51" s="404"/>
      <c r="H51" s="404"/>
      <c r="I51" s="404"/>
      <c r="J51" s="404"/>
      <c r="K51" s="404"/>
    </row>
    <row r="52" spans="1:11" ht="33" customHeight="1">
      <c r="A52" s="421" t="s">
        <v>273</v>
      </c>
      <c r="B52" s="421"/>
      <c r="C52" s="421"/>
      <c r="D52" s="421"/>
      <c r="E52" s="421"/>
      <c r="F52" s="421"/>
      <c r="G52" s="421"/>
      <c r="H52" s="421"/>
      <c r="I52" s="421"/>
      <c r="J52" s="421"/>
      <c r="K52" s="421"/>
    </row>
    <row r="53" spans="1:11" ht="12.75">
      <c r="A53" s="404" t="s">
        <v>274</v>
      </c>
      <c r="B53" s="404"/>
      <c r="C53" s="404"/>
      <c r="D53" s="404"/>
      <c r="E53" s="404"/>
      <c r="F53" s="404"/>
      <c r="G53" s="404"/>
      <c r="H53" s="404"/>
      <c r="I53" s="404"/>
      <c r="J53" s="404"/>
      <c r="K53" s="404"/>
    </row>
  </sheetData>
  <sheetProtection password="A0C4" sheet="1"/>
  <mergeCells count="29">
    <mergeCell ref="A27:A29"/>
    <mergeCell ref="A52:K52"/>
    <mergeCell ref="B8:G8"/>
    <mergeCell ref="A53:K53"/>
    <mergeCell ref="B19:G19"/>
    <mergeCell ref="B27:B29"/>
    <mergeCell ref="C27:C28"/>
    <mergeCell ref="A50:K50"/>
    <mergeCell ref="D27:D28"/>
    <mergeCell ref="A9:K9"/>
    <mergeCell ref="A51:K51"/>
    <mergeCell ref="A36:K36"/>
    <mergeCell ref="A42:K42"/>
    <mergeCell ref="G27:G28"/>
    <mergeCell ref="B20:G20"/>
    <mergeCell ref="B21:G21"/>
    <mergeCell ref="B22:G22"/>
    <mergeCell ref="B23:G23"/>
    <mergeCell ref="A30:K30"/>
    <mergeCell ref="A6:K6"/>
    <mergeCell ref="E27:E28"/>
    <mergeCell ref="F27:F28"/>
    <mergeCell ref="A12:K12"/>
    <mergeCell ref="A18:K18"/>
    <mergeCell ref="B26:G26"/>
    <mergeCell ref="H27:K27"/>
    <mergeCell ref="B13:G13"/>
    <mergeCell ref="B14:G14"/>
    <mergeCell ref="B17:G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xl/worksheets/sheet5.xml><?xml version="1.0" encoding="utf-8"?>
<worksheet xmlns="http://schemas.openxmlformats.org/spreadsheetml/2006/main" xmlns:r="http://schemas.openxmlformats.org/officeDocument/2006/relationships">
  <sheetPr>
    <pageSetUpPr fitToPage="1"/>
  </sheetPr>
  <dimension ref="A2:IV58"/>
  <sheetViews>
    <sheetView zoomScale="70" zoomScaleNormal="70" zoomScalePageLayoutView="0" workbookViewId="0" topLeftCell="A1">
      <pane ySplit="11" topLeftCell="A48" activePane="bottomLeft" state="frozen"/>
      <selection pane="topLeft" activeCell="D32" sqref="D32"/>
      <selection pane="bottomLeft" activeCell="D17" sqref="D17"/>
    </sheetView>
  </sheetViews>
  <sheetFormatPr defaultColWidth="9.140625" defaultRowHeight="40.5" customHeight="1"/>
  <cols>
    <col min="1" max="1" width="22.00390625" style="300" customWidth="1"/>
    <col min="2" max="2" width="15.57421875" style="300" customWidth="1"/>
    <col min="3" max="3" width="12.7109375" style="300" customWidth="1"/>
    <col min="4" max="4" width="13.00390625" style="300" customWidth="1"/>
    <col min="5" max="5" width="13.8515625" style="300" customWidth="1"/>
    <col min="6" max="6" width="13.421875" style="235" customWidth="1"/>
    <col min="7" max="7" width="15.7109375" style="69" bestFit="1" customWidth="1"/>
    <col min="8" max="8" width="13.421875" style="300" bestFit="1" customWidth="1"/>
    <col min="9" max="9" width="14.28125" style="300" customWidth="1"/>
    <col min="10" max="10" width="11.28125" style="235" customWidth="1"/>
    <col min="11" max="11" width="15.421875" style="69" customWidth="1"/>
    <col min="12" max="12" width="17.421875" style="300" customWidth="1"/>
    <col min="13" max="13" width="18.140625" style="300" customWidth="1"/>
    <col min="14" max="16384" width="9.140625" style="300" customWidth="1"/>
  </cols>
  <sheetData>
    <row r="1" ht="12.75"/>
    <row r="2" ht="20.25" customHeight="1">
      <c r="A2" s="301" t="s">
        <v>305</v>
      </c>
    </row>
    <row r="3" ht="12.75">
      <c r="A3" s="302"/>
    </row>
    <row r="4" spans="1:5" ht="12.75">
      <c r="A4" s="303" t="s">
        <v>204</v>
      </c>
      <c r="B4" s="304" t="s">
        <v>295</v>
      </c>
      <c r="C4" s="304"/>
      <c r="D4" s="304"/>
      <c r="E4" s="304"/>
    </row>
    <row r="5" spans="1:5" ht="12.75">
      <c r="A5" s="305"/>
      <c r="B5" s="306"/>
      <c r="C5" s="306"/>
      <c r="D5" s="306"/>
      <c r="E5" s="306"/>
    </row>
    <row r="6" spans="1:256" ht="12.75">
      <c r="A6" s="237" t="s">
        <v>304</v>
      </c>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c r="BV6" s="237"/>
      <c r="BW6" s="237"/>
      <c r="BX6" s="237"/>
      <c r="BY6" s="237"/>
      <c r="BZ6" s="237"/>
      <c r="CA6" s="237"/>
      <c r="CB6" s="237"/>
      <c r="CC6" s="237"/>
      <c r="CD6" s="237"/>
      <c r="CE6" s="237"/>
      <c r="CF6" s="237"/>
      <c r="CG6" s="237"/>
      <c r="CH6" s="237"/>
      <c r="CI6" s="237"/>
      <c r="CJ6" s="237"/>
      <c r="CK6" s="237"/>
      <c r="CL6" s="237"/>
      <c r="CM6" s="237"/>
      <c r="CN6" s="237"/>
      <c r="CO6" s="237"/>
      <c r="CP6" s="237"/>
      <c r="CQ6" s="237"/>
      <c r="CR6" s="237"/>
      <c r="CS6" s="237"/>
      <c r="CT6" s="237"/>
      <c r="CU6" s="237"/>
      <c r="CV6" s="237"/>
      <c r="CW6" s="237"/>
      <c r="CX6" s="237"/>
      <c r="CY6" s="237"/>
      <c r="CZ6" s="237"/>
      <c r="DA6" s="237"/>
      <c r="DB6" s="237"/>
      <c r="DC6" s="237"/>
      <c r="DD6" s="237"/>
      <c r="DE6" s="237"/>
      <c r="DF6" s="237"/>
      <c r="DG6" s="237"/>
      <c r="DH6" s="237"/>
      <c r="DI6" s="237"/>
      <c r="DJ6" s="237"/>
      <c r="DK6" s="237"/>
      <c r="DL6" s="237"/>
      <c r="DM6" s="237"/>
      <c r="DN6" s="237"/>
      <c r="DO6" s="237"/>
      <c r="DP6" s="237"/>
      <c r="DQ6" s="237"/>
      <c r="DR6" s="237"/>
      <c r="DS6" s="237"/>
      <c r="DT6" s="237"/>
      <c r="DU6" s="237"/>
      <c r="DV6" s="237"/>
      <c r="DW6" s="237"/>
      <c r="DX6" s="237"/>
      <c r="DY6" s="237"/>
      <c r="DZ6" s="237"/>
      <c r="EA6" s="237"/>
      <c r="EB6" s="237"/>
      <c r="EC6" s="237"/>
      <c r="ED6" s="237"/>
      <c r="EE6" s="237"/>
      <c r="EF6" s="237"/>
      <c r="EG6" s="237"/>
      <c r="EH6" s="237"/>
      <c r="EI6" s="237"/>
      <c r="EJ6" s="237"/>
      <c r="EK6" s="237"/>
      <c r="EL6" s="237"/>
      <c r="EM6" s="237"/>
      <c r="EN6" s="237"/>
      <c r="EO6" s="237"/>
      <c r="EP6" s="237"/>
      <c r="EQ6" s="237"/>
      <c r="ER6" s="237"/>
      <c r="ES6" s="237"/>
      <c r="ET6" s="237"/>
      <c r="EU6" s="237"/>
      <c r="EV6" s="237"/>
      <c r="EW6" s="237"/>
      <c r="EX6" s="237"/>
      <c r="EY6" s="237"/>
      <c r="EZ6" s="237"/>
      <c r="FA6" s="237"/>
      <c r="FB6" s="237"/>
      <c r="FC6" s="237"/>
      <c r="FD6" s="237"/>
      <c r="FE6" s="237"/>
      <c r="FF6" s="237"/>
      <c r="FG6" s="237"/>
      <c r="FH6" s="237"/>
      <c r="FI6" s="237"/>
      <c r="FJ6" s="237"/>
      <c r="FK6" s="237"/>
      <c r="FL6" s="237"/>
      <c r="FM6" s="237"/>
      <c r="FN6" s="237"/>
      <c r="FO6" s="237"/>
      <c r="FP6" s="237"/>
      <c r="FQ6" s="237"/>
      <c r="FR6" s="237"/>
      <c r="FS6" s="237"/>
      <c r="FT6" s="237"/>
      <c r="FU6" s="237"/>
      <c r="FV6" s="237"/>
      <c r="FW6" s="237"/>
      <c r="FX6" s="237"/>
      <c r="FY6" s="237"/>
      <c r="FZ6" s="237"/>
      <c r="GA6" s="237"/>
      <c r="GB6" s="237"/>
      <c r="GC6" s="237"/>
      <c r="GD6" s="237"/>
      <c r="GE6" s="237"/>
      <c r="GF6" s="237"/>
      <c r="GG6" s="237"/>
      <c r="GH6" s="237"/>
      <c r="GI6" s="237"/>
      <c r="GJ6" s="237"/>
      <c r="GK6" s="237"/>
      <c r="GL6" s="237"/>
      <c r="GM6" s="237"/>
      <c r="GN6" s="237"/>
      <c r="GO6" s="237"/>
      <c r="GP6" s="237"/>
      <c r="GQ6" s="237"/>
      <c r="GR6" s="237"/>
      <c r="GS6" s="237"/>
      <c r="GT6" s="237"/>
      <c r="GU6" s="237"/>
      <c r="GV6" s="237"/>
      <c r="GW6" s="237"/>
      <c r="GX6" s="237"/>
      <c r="GY6" s="237"/>
      <c r="GZ6" s="237"/>
      <c r="HA6" s="237"/>
      <c r="HB6" s="237"/>
      <c r="HC6" s="237"/>
      <c r="HD6" s="237"/>
      <c r="HE6" s="237"/>
      <c r="HF6" s="237"/>
      <c r="HG6" s="237"/>
      <c r="HH6" s="237"/>
      <c r="HI6" s="237"/>
      <c r="HJ6" s="237"/>
      <c r="HK6" s="237"/>
      <c r="HL6" s="237"/>
      <c r="HM6" s="237"/>
      <c r="HN6" s="237"/>
      <c r="HO6" s="237"/>
      <c r="HP6" s="237"/>
      <c r="HQ6" s="237"/>
      <c r="HR6" s="237"/>
      <c r="HS6" s="237"/>
      <c r="HT6" s="237"/>
      <c r="HU6" s="237"/>
      <c r="HV6" s="237"/>
      <c r="HW6" s="237"/>
      <c r="HX6" s="237"/>
      <c r="HY6" s="237"/>
      <c r="HZ6" s="237"/>
      <c r="IA6" s="237"/>
      <c r="IB6" s="237"/>
      <c r="IC6" s="237"/>
      <c r="ID6" s="237"/>
      <c r="IE6" s="237"/>
      <c r="IF6" s="237"/>
      <c r="IG6" s="237"/>
      <c r="IH6" s="237"/>
      <c r="II6" s="237"/>
      <c r="IJ6" s="237"/>
      <c r="IK6" s="237"/>
      <c r="IL6" s="237"/>
      <c r="IM6" s="237"/>
      <c r="IN6" s="237"/>
      <c r="IO6" s="237"/>
      <c r="IP6" s="237"/>
      <c r="IQ6" s="237"/>
      <c r="IR6" s="237"/>
      <c r="IS6" s="237"/>
      <c r="IT6" s="237"/>
      <c r="IU6" s="237"/>
      <c r="IV6" s="237"/>
    </row>
    <row r="7" ht="13.5" thickBot="1"/>
    <row r="8" spans="1:13" s="308" customFormat="1" ht="15" customHeight="1">
      <c r="A8" s="307"/>
      <c r="B8" s="445" t="s">
        <v>112</v>
      </c>
      <c r="C8" s="446"/>
      <c r="D8" s="446"/>
      <c r="E8" s="446"/>
      <c r="F8" s="446"/>
      <c r="G8" s="446"/>
      <c r="H8" s="446"/>
      <c r="I8" s="446"/>
      <c r="J8" s="446"/>
      <c r="K8" s="447"/>
      <c r="L8" s="438" t="s">
        <v>164</v>
      </c>
      <c r="M8" s="439" t="s">
        <v>275</v>
      </c>
    </row>
    <row r="9" spans="1:13" s="308" customFormat="1" ht="41.25" customHeight="1">
      <c r="A9" s="309"/>
      <c r="B9" s="429" t="s">
        <v>61</v>
      </c>
      <c r="C9" s="429" t="s">
        <v>173</v>
      </c>
      <c r="D9" s="442" t="s">
        <v>174</v>
      </c>
      <c r="E9" s="443"/>
      <c r="F9" s="443"/>
      <c r="G9" s="443"/>
      <c r="H9" s="443"/>
      <c r="I9" s="444"/>
      <c r="J9" s="427" t="s">
        <v>62</v>
      </c>
      <c r="K9" s="428"/>
      <c r="L9" s="427"/>
      <c r="M9" s="440"/>
    </row>
    <row r="10" spans="1:13" s="308" customFormat="1" ht="25.5" customHeight="1">
      <c r="A10" s="309"/>
      <c r="B10" s="430"/>
      <c r="C10" s="430"/>
      <c r="D10" s="430"/>
      <c r="E10" s="434" t="s">
        <v>113</v>
      </c>
      <c r="F10" s="435"/>
      <c r="G10" s="429" t="s">
        <v>114</v>
      </c>
      <c r="H10" s="432" t="s">
        <v>115</v>
      </c>
      <c r="I10" s="432" t="s">
        <v>152</v>
      </c>
      <c r="J10" s="310"/>
      <c r="K10" s="436" t="s">
        <v>276</v>
      </c>
      <c r="L10" s="427"/>
      <c r="M10" s="440"/>
    </row>
    <row r="11" spans="1:13" s="308" customFormat="1" ht="39.75">
      <c r="A11" s="311"/>
      <c r="B11" s="431"/>
      <c r="C11" s="431"/>
      <c r="D11" s="433"/>
      <c r="E11" s="313"/>
      <c r="F11" s="238" t="s">
        <v>277</v>
      </c>
      <c r="G11" s="431"/>
      <c r="H11" s="433"/>
      <c r="I11" s="433"/>
      <c r="J11" s="312"/>
      <c r="K11" s="437"/>
      <c r="L11" s="433"/>
      <c r="M11" s="441"/>
    </row>
    <row r="12" spans="1:16" ht="12.75">
      <c r="A12" s="314" t="s">
        <v>63</v>
      </c>
      <c r="B12" s="315">
        <v>297.1818143696999</v>
      </c>
      <c r="C12" s="315">
        <v>378.5587852915</v>
      </c>
      <c r="D12" s="316">
        <f>E12+G12+H12+I12</f>
        <v>0</v>
      </c>
      <c r="E12" s="316">
        <v>0</v>
      </c>
      <c r="F12" s="336">
        <v>0</v>
      </c>
      <c r="G12" s="315">
        <v>0</v>
      </c>
      <c r="H12" s="315">
        <v>0</v>
      </c>
      <c r="I12" s="315">
        <v>0</v>
      </c>
      <c r="J12" s="316">
        <v>46</v>
      </c>
      <c r="K12" s="336">
        <v>1.0048622901998379</v>
      </c>
      <c r="L12" s="317">
        <v>0</v>
      </c>
      <c r="M12" s="318">
        <v>1045.7670757671997</v>
      </c>
      <c r="N12" s="343"/>
      <c r="O12" s="343"/>
      <c r="P12" s="343"/>
    </row>
    <row r="13" spans="1:16" ht="12.75">
      <c r="A13" s="314" t="s">
        <v>64</v>
      </c>
      <c r="B13" s="315">
        <v>477.7649976585</v>
      </c>
      <c r="C13" s="315">
        <v>1743.492472091001</v>
      </c>
      <c r="D13" s="316">
        <f aca="true" t="shared" si="0" ref="D13:D43">E13+G13+H13+I13</f>
        <v>0</v>
      </c>
      <c r="E13" s="316">
        <v>0</v>
      </c>
      <c r="F13" s="336">
        <v>0</v>
      </c>
      <c r="G13" s="315">
        <v>0</v>
      </c>
      <c r="H13" s="315">
        <v>0</v>
      </c>
      <c r="I13" s="315">
        <v>0</v>
      </c>
      <c r="J13" s="316">
        <v>66</v>
      </c>
      <c r="K13" s="336">
        <v>1.3</v>
      </c>
      <c r="L13" s="317">
        <v>0</v>
      </c>
      <c r="M13" s="318">
        <v>3230.7504701985013</v>
      </c>
      <c r="N13" s="343"/>
      <c r="O13" s="343"/>
      <c r="P13" s="343"/>
    </row>
    <row r="14" spans="1:16" ht="12.75">
      <c r="A14" s="314" t="s">
        <v>65</v>
      </c>
      <c r="B14" s="315">
        <v>0.4412460144</v>
      </c>
      <c r="C14" s="315">
        <v>0</v>
      </c>
      <c r="D14" s="316">
        <f t="shared" si="0"/>
        <v>0</v>
      </c>
      <c r="E14" s="316">
        <v>0</v>
      </c>
      <c r="F14" s="336">
        <v>0</v>
      </c>
      <c r="G14" s="315">
        <v>0</v>
      </c>
      <c r="H14" s="315">
        <v>0</v>
      </c>
      <c r="I14" s="315">
        <v>0</v>
      </c>
      <c r="J14" s="316">
        <v>0</v>
      </c>
      <c r="K14" s="336">
        <v>0</v>
      </c>
      <c r="L14" s="317">
        <v>0</v>
      </c>
      <c r="M14" s="318">
        <v>0.4412460144</v>
      </c>
      <c r="N14" s="343"/>
      <c r="O14" s="343"/>
      <c r="P14" s="343"/>
    </row>
    <row r="15" spans="1:16" ht="12.75">
      <c r="A15" s="314" t="s">
        <v>66</v>
      </c>
      <c r="B15" s="315">
        <v>186.92335472949998</v>
      </c>
      <c r="C15" s="315">
        <v>137.48748801666702</v>
      </c>
      <c r="D15" s="316">
        <f t="shared" si="0"/>
        <v>40.93078446765481</v>
      </c>
      <c r="E15" s="316">
        <v>39.21096080068</v>
      </c>
      <c r="F15" s="336">
        <v>0.6708109806524588</v>
      </c>
      <c r="G15" s="315">
        <v>0</v>
      </c>
      <c r="H15" s="315">
        <v>0.0162267998255049</v>
      </c>
      <c r="I15" s="315">
        <v>1.703596867149308</v>
      </c>
      <c r="J15" s="316">
        <v>0</v>
      </c>
      <c r="K15" s="336">
        <v>0</v>
      </c>
      <c r="L15" s="317">
        <v>0</v>
      </c>
      <c r="M15" s="318">
        <v>366.7258454818218</v>
      </c>
      <c r="N15" s="343"/>
      <c r="O15" s="343"/>
      <c r="P15" s="343"/>
    </row>
    <row r="16" spans="1:16" ht="12.75">
      <c r="A16" s="319" t="s">
        <v>67</v>
      </c>
      <c r="B16" s="315">
        <v>73.8983686472</v>
      </c>
      <c r="C16" s="315">
        <v>34.601251711799996</v>
      </c>
      <c r="D16" s="316">
        <f t="shared" si="0"/>
        <v>0</v>
      </c>
      <c r="E16" s="316">
        <v>0</v>
      </c>
      <c r="F16" s="336">
        <v>0</v>
      </c>
      <c r="G16" s="315">
        <v>0</v>
      </c>
      <c r="H16" s="315">
        <v>0</v>
      </c>
      <c r="I16" s="315">
        <v>0</v>
      </c>
      <c r="J16" s="316">
        <v>0</v>
      </c>
      <c r="K16" s="336">
        <v>0</v>
      </c>
      <c r="L16" s="317">
        <v>0</v>
      </c>
      <c r="M16" s="318">
        <v>118.749720577</v>
      </c>
      <c r="N16" s="343"/>
      <c r="O16" s="343"/>
      <c r="P16" s="343"/>
    </row>
    <row r="17" spans="1:16" ht="12.75">
      <c r="A17" s="319" t="s">
        <v>68</v>
      </c>
      <c r="B17" s="315">
        <v>261.85219426099997</v>
      </c>
      <c r="C17" s="315">
        <v>446.7307361941001</v>
      </c>
      <c r="D17" s="316">
        <f t="shared" si="0"/>
        <v>51.110368403042365</v>
      </c>
      <c r="E17" s="316">
        <v>0</v>
      </c>
      <c r="F17" s="336">
        <v>0</v>
      </c>
      <c r="G17" s="315">
        <v>51.110368403042365</v>
      </c>
      <c r="H17" s="315">
        <v>0</v>
      </c>
      <c r="I17" s="315">
        <v>0</v>
      </c>
      <c r="J17" s="316">
        <v>78</v>
      </c>
      <c r="K17" s="336">
        <v>0.9</v>
      </c>
      <c r="L17" s="317">
        <v>6.129492967336834</v>
      </c>
      <c r="M17" s="318">
        <v>1065.4577483354792</v>
      </c>
      <c r="N17" s="343"/>
      <c r="O17" s="343"/>
      <c r="P17" s="343"/>
    </row>
    <row r="18" spans="1:16" ht="12.75">
      <c r="A18" s="319" t="s">
        <v>69</v>
      </c>
      <c r="B18" s="315">
        <v>0.19487395439999997</v>
      </c>
      <c r="C18" s="315">
        <v>4.180008012999999</v>
      </c>
      <c r="D18" s="316">
        <f t="shared" si="0"/>
        <v>0</v>
      </c>
      <c r="E18" s="316">
        <v>0</v>
      </c>
      <c r="F18" s="336">
        <v>0</v>
      </c>
      <c r="G18" s="315">
        <v>0</v>
      </c>
      <c r="H18" s="315">
        <v>0</v>
      </c>
      <c r="I18" s="315">
        <v>0</v>
      </c>
      <c r="J18" s="316">
        <v>0</v>
      </c>
      <c r="K18" s="336">
        <v>0</v>
      </c>
      <c r="L18" s="317">
        <v>0</v>
      </c>
      <c r="M18" s="318">
        <v>5.6879674283999995</v>
      </c>
      <c r="N18" s="343"/>
      <c r="O18" s="343"/>
      <c r="P18" s="343"/>
    </row>
    <row r="19" spans="1:16" ht="12.75">
      <c r="A19" s="319" t="s">
        <v>70</v>
      </c>
      <c r="B19" s="315">
        <v>281.7011734143</v>
      </c>
      <c r="C19" s="315">
        <v>469.20377793100005</v>
      </c>
      <c r="D19" s="316">
        <f t="shared" si="0"/>
        <v>0</v>
      </c>
      <c r="E19" s="316">
        <v>0</v>
      </c>
      <c r="F19" s="336">
        <v>0</v>
      </c>
      <c r="G19" s="315">
        <v>0</v>
      </c>
      <c r="H19" s="315">
        <v>0</v>
      </c>
      <c r="I19" s="315">
        <v>0</v>
      </c>
      <c r="J19" s="316">
        <v>7</v>
      </c>
      <c r="K19" s="336">
        <v>1.2</v>
      </c>
      <c r="L19" s="317">
        <v>0</v>
      </c>
      <c r="M19" s="318">
        <v>831.9794846093001</v>
      </c>
      <c r="N19" s="343"/>
      <c r="O19" s="343"/>
      <c r="P19" s="343"/>
    </row>
    <row r="20" spans="1:16" ht="12.75">
      <c r="A20" s="319" t="s">
        <v>71</v>
      </c>
      <c r="B20" s="315">
        <v>3527.677645876707</v>
      </c>
      <c r="C20" s="315">
        <v>6230.198152999547</v>
      </c>
      <c r="D20" s="316">
        <f t="shared" si="0"/>
        <v>3819.763281672605</v>
      </c>
      <c r="E20" s="316">
        <v>3296.6129789136135</v>
      </c>
      <c r="F20" s="336">
        <v>0.5023753099208186</v>
      </c>
      <c r="G20" s="315">
        <v>0</v>
      </c>
      <c r="H20" s="315">
        <v>298.1420776458636</v>
      </c>
      <c r="I20" s="315">
        <v>225.008225113128</v>
      </c>
      <c r="J20" s="316">
        <v>365.53301272078744</v>
      </c>
      <c r="K20" s="336">
        <v>0.7459042552255961</v>
      </c>
      <c r="L20" s="317">
        <v>147.76452831156544</v>
      </c>
      <c r="M20" s="318">
        <v>15281.87819758397</v>
      </c>
      <c r="N20" s="343"/>
      <c r="O20" s="343"/>
      <c r="P20" s="343"/>
    </row>
    <row r="21" spans="1:16" ht="12.75">
      <c r="A21" s="319" t="s">
        <v>72</v>
      </c>
      <c r="B21" s="315">
        <v>9250.3039033455</v>
      </c>
      <c r="C21" s="315">
        <v>6215.974517497701</v>
      </c>
      <c r="D21" s="316">
        <f t="shared" si="0"/>
        <v>2112.125250278088</v>
      </c>
      <c r="E21" s="316">
        <v>0</v>
      </c>
      <c r="F21" s="336">
        <v>0</v>
      </c>
      <c r="G21" s="315">
        <v>1793.939647664071</v>
      </c>
      <c r="H21" s="315">
        <v>0</v>
      </c>
      <c r="I21" s="315">
        <v>318.18560261401717</v>
      </c>
      <c r="J21" s="316">
        <v>2168</v>
      </c>
      <c r="K21" s="336">
        <v>0.75</v>
      </c>
      <c r="L21" s="317">
        <v>155.50359027076587</v>
      </c>
      <c r="M21" s="318">
        <v>33464.93581331636</v>
      </c>
      <c r="N21" s="343"/>
      <c r="O21" s="343"/>
      <c r="P21" s="343"/>
    </row>
    <row r="22" spans="1:16" ht="12.75">
      <c r="A22" s="319" t="s">
        <v>73</v>
      </c>
      <c r="B22" s="315">
        <v>63.7375084957</v>
      </c>
      <c r="C22" s="315">
        <v>88.8141929465</v>
      </c>
      <c r="D22" s="316">
        <f t="shared" si="0"/>
        <v>16.162158005865855</v>
      </c>
      <c r="E22" s="316">
        <v>0</v>
      </c>
      <c r="F22" s="336">
        <v>0</v>
      </c>
      <c r="G22" s="315">
        <v>16.162158005865855</v>
      </c>
      <c r="H22" s="315">
        <v>0</v>
      </c>
      <c r="I22" s="315">
        <v>0</v>
      </c>
      <c r="J22" s="316">
        <v>0</v>
      </c>
      <c r="K22" s="336">
        <v>0</v>
      </c>
      <c r="L22" s="317">
        <v>11.497355814134146</v>
      </c>
      <c r="M22" s="318">
        <v>180.2859141692</v>
      </c>
      <c r="N22" s="343"/>
      <c r="O22" s="343"/>
      <c r="P22" s="343"/>
    </row>
    <row r="23" spans="1:16" ht="12.75">
      <c r="A23" s="319" t="s">
        <v>74</v>
      </c>
      <c r="B23" s="315">
        <v>234.98890961540002</v>
      </c>
      <c r="C23" s="315">
        <v>70.2164445696</v>
      </c>
      <c r="D23" s="316">
        <f t="shared" si="0"/>
        <v>0</v>
      </c>
      <c r="E23" s="316">
        <v>0</v>
      </c>
      <c r="F23" s="336">
        <v>0</v>
      </c>
      <c r="G23" s="315">
        <v>0</v>
      </c>
      <c r="H23" s="315">
        <v>0</v>
      </c>
      <c r="I23" s="315">
        <v>0</v>
      </c>
      <c r="J23" s="316">
        <v>0</v>
      </c>
      <c r="K23" s="336">
        <v>0</v>
      </c>
      <c r="L23" s="317">
        <v>0</v>
      </c>
      <c r="M23" s="318">
        <v>344.8847683792</v>
      </c>
      <c r="N23" s="343"/>
      <c r="O23" s="343"/>
      <c r="P23" s="343"/>
    </row>
    <row r="24" spans="1:16" ht="12.75">
      <c r="A24" s="319" t="s">
        <v>95</v>
      </c>
      <c r="B24" s="315"/>
      <c r="C24" s="315"/>
      <c r="D24" s="316"/>
      <c r="E24" s="316"/>
      <c r="F24" s="336">
        <v>0</v>
      </c>
      <c r="G24" s="315"/>
      <c r="H24" s="315"/>
      <c r="I24" s="315"/>
      <c r="J24" s="316">
        <v>0</v>
      </c>
      <c r="K24" s="336">
        <v>0</v>
      </c>
      <c r="L24" s="317"/>
      <c r="M24" s="318">
        <v>0</v>
      </c>
      <c r="N24" s="343"/>
      <c r="O24" s="343"/>
      <c r="P24" s="343"/>
    </row>
    <row r="25" spans="1:16" ht="12.75">
      <c r="A25" s="319" t="s">
        <v>75</v>
      </c>
      <c r="B25" s="315">
        <v>1393.2254917102002</v>
      </c>
      <c r="C25" s="315">
        <v>1837.4555347448008</v>
      </c>
      <c r="D25" s="316">
        <f t="shared" si="0"/>
        <v>0.08915685210310255</v>
      </c>
      <c r="E25" s="316">
        <v>0</v>
      </c>
      <c r="F25" s="336">
        <v>0</v>
      </c>
      <c r="G25" s="315">
        <v>0.08915685210310255</v>
      </c>
      <c r="H25" s="315">
        <v>0</v>
      </c>
      <c r="I25" s="315">
        <v>0</v>
      </c>
      <c r="J25" s="316">
        <v>69</v>
      </c>
      <c r="K25" s="336">
        <v>1.4</v>
      </c>
      <c r="L25" s="317">
        <v>3.213675549942552</v>
      </c>
      <c r="M25" s="318">
        <v>3620.495018479047</v>
      </c>
      <c r="N25" s="343"/>
      <c r="O25" s="343"/>
      <c r="P25" s="343"/>
    </row>
    <row r="26" spans="1:16" ht="12.75">
      <c r="A26" s="319" t="s">
        <v>76</v>
      </c>
      <c r="B26" s="315">
        <v>1086.201776931194</v>
      </c>
      <c r="C26" s="315">
        <v>3182.578206904618</v>
      </c>
      <c r="D26" s="316">
        <f t="shared" si="0"/>
        <v>16158.926933446037</v>
      </c>
      <c r="E26" s="316">
        <v>13455.199451649458</v>
      </c>
      <c r="F26" s="336">
        <v>0.45</v>
      </c>
      <c r="G26" s="315">
        <v>430.8358189335941</v>
      </c>
      <c r="H26" s="315">
        <v>9.846516598897677</v>
      </c>
      <c r="I26" s="315">
        <v>2263.0451462640867</v>
      </c>
      <c r="J26" s="316">
        <v>138.883730504087</v>
      </c>
      <c r="K26" s="336">
        <v>0.75</v>
      </c>
      <c r="L26" s="317">
        <v>461.24298868685514</v>
      </c>
      <c r="M26" s="318">
        <v>22639.322037280694</v>
      </c>
      <c r="N26" s="343"/>
      <c r="O26" s="343"/>
      <c r="P26" s="343"/>
    </row>
    <row r="27" spans="1:16" ht="12.75">
      <c r="A27" s="319" t="s">
        <v>77</v>
      </c>
      <c r="B27" s="315">
        <v>0.019943171500000002</v>
      </c>
      <c r="C27" s="315">
        <v>5.4622969249999995</v>
      </c>
      <c r="D27" s="316">
        <f t="shared" si="0"/>
        <v>0</v>
      </c>
      <c r="E27" s="316">
        <v>0</v>
      </c>
      <c r="F27" s="336">
        <v>0</v>
      </c>
      <c r="G27" s="315">
        <v>0</v>
      </c>
      <c r="H27" s="315">
        <v>0</v>
      </c>
      <c r="I27" s="315">
        <v>0</v>
      </c>
      <c r="J27" s="316">
        <v>0</v>
      </c>
      <c r="K27" s="336">
        <v>0</v>
      </c>
      <c r="L27" s="317">
        <v>0</v>
      </c>
      <c r="M27" s="318">
        <v>6.9324717603</v>
      </c>
      <c r="N27" s="343"/>
      <c r="O27" s="343"/>
      <c r="P27" s="343"/>
    </row>
    <row r="28" spans="1:16" ht="12.75">
      <c r="A28" s="319" t="s">
        <v>96</v>
      </c>
      <c r="B28" s="315"/>
      <c r="C28" s="315"/>
      <c r="D28" s="316"/>
      <c r="E28" s="316"/>
      <c r="F28" s="336">
        <v>0</v>
      </c>
      <c r="G28" s="315"/>
      <c r="H28" s="315"/>
      <c r="I28" s="315"/>
      <c r="J28" s="316">
        <v>0</v>
      </c>
      <c r="K28" s="336">
        <v>0</v>
      </c>
      <c r="L28" s="317"/>
      <c r="M28" s="318">
        <v>0</v>
      </c>
      <c r="N28" s="343"/>
      <c r="O28" s="343"/>
      <c r="P28" s="343"/>
    </row>
    <row r="29" spans="1:16" ht="12.75">
      <c r="A29" s="319" t="s">
        <v>78</v>
      </c>
      <c r="B29" s="315">
        <v>0.0026841291999999996</v>
      </c>
      <c r="C29" s="315">
        <v>0</v>
      </c>
      <c r="D29" s="316">
        <f t="shared" si="0"/>
        <v>0</v>
      </c>
      <c r="E29" s="316">
        <v>0</v>
      </c>
      <c r="F29" s="336">
        <v>0</v>
      </c>
      <c r="G29" s="315">
        <v>0</v>
      </c>
      <c r="H29" s="315">
        <v>0</v>
      </c>
      <c r="I29" s="315">
        <v>0</v>
      </c>
      <c r="J29" s="316">
        <v>0</v>
      </c>
      <c r="K29" s="336">
        <v>0</v>
      </c>
      <c r="L29" s="317">
        <v>0</v>
      </c>
      <c r="M29" s="318">
        <v>2.3208597182</v>
      </c>
      <c r="N29" s="343"/>
      <c r="O29" s="343"/>
      <c r="P29" s="343"/>
    </row>
    <row r="30" spans="1:16" ht="12.75">
      <c r="A30" s="319" t="s">
        <v>79</v>
      </c>
      <c r="B30" s="315">
        <v>358.5644198622669</v>
      </c>
      <c r="C30" s="315">
        <v>936.5729288431576</v>
      </c>
      <c r="D30" s="316">
        <f t="shared" si="0"/>
        <v>116.14062947464929</v>
      </c>
      <c r="E30" s="316">
        <v>54.3204269766</v>
      </c>
      <c r="F30" s="336">
        <v>0.6708109806524588</v>
      </c>
      <c r="G30" s="315">
        <v>0</v>
      </c>
      <c r="H30" s="315">
        <v>55.17657411957818</v>
      </c>
      <c r="I30" s="315">
        <v>6.643628378471121</v>
      </c>
      <c r="J30" s="316">
        <v>46</v>
      </c>
      <c r="K30" s="336">
        <v>0.85</v>
      </c>
      <c r="L30" s="317">
        <v>9.7441123305</v>
      </c>
      <c r="M30" s="318">
        <v>1467.0220905105737</v>
      </c>
      <c r="N30" s="343"/>
      <c r="O30" s="343"/>
      <c r="P30" s="343"/>
    </row>
    <row r="31" spans="1:16" ht="12.75">
      <c r="A31" s="319" t="s">
        <v>80</v>
      </c>
      <c r="B31" s="315">
        <v>0.33880786727425</v>
      </c>
      <c r="C31" s="315">
        <v>37.94282007397107</v>
      </c>
      <c r="D31" s="316">
        <f t="shared" si="0"/>
        <v>75.67978706109534</v>
      </c>
      <c r="E31" s="316">
        <v>34.85322988206</v>
      </c>
      <c r="F31" s="336">
        <v>0.46529097901621175</v>
      </c>
      <c r="G31" s="315">
        <v>0</v>
      </c>
      <c r="H31" s="315">
        <v>1.104504228174</v>
      </c>
      <c r="I31" s="315">
        <v>39.72205295086134</v>
      </c>
      <c r="J31" s="316">
        <v>0</v>
      </c>
      <c r="K31" s="336">
        <v>0</v>
      </c>
      <c r="L31" s="317">
        <v>0.16561395386</v>
      </c>
      <c r="M31" s="318">
        <v>116.28888632120066</v>
      </c>
      <c r="N31" s="343"/>
      <c r="O31" s="343"/>
      <c r="P31" s="343"/>
    </row>
    <row r="32" spans="1:16" ht="12.75">
      <c r="A32" s="319" t="s">
        <v>81</v>
      </c>
      <c r="B32" s="315">
        <v>1327.8699271390003</v>
      </c>
      <c r="C32" s="315">
        <v>4932.571411302101</v>
      </c>
      <c r="D32" s="316">
        <f t="shared" si="0"/>
        <v>0</v>
      </c>
      <c r="E32" s="316">
        <v>0</v>
      </c>
      <c r="F32" s="336">
        <v>0</v>
      </c>
      <c r="G32" s="315">
        <v>0</v>
      </c>
      <c r="H32" s="315">
        <v>0</v>
      </c>
      <c r="I32" s="315">
        <v>0</v>
      </c>
      <c r="J32" s="316">
        <v>186</v>
      </c>
      <c r="K32" s="336">
        <v>0.9</v>
      </c>
      <c r="L32" s="317">
        <v>0</v>
      </c>
      <c r="M32" s="318">
        <v>6619.3111574511</v>
      </c>
      <c r="N32" s="343"/>
      <c r="O32" s="343"/>
      <c r="P32" s="343"/>
    </row>
    <row r="33" spans="1:16" ht="12.75">
      <c r="A33" s="319" t="s">
        <v>90</v>
      </c>
      <c r="B33" s="315">
        <v>190.92627484470003</v>
      </c>
      <c r="C33" s="315">
        <v>408.91838672110003</v>
      </c>
      <c r="D33" s="316">
        <f t="shared" si="0"/>
        <v>358.3193977982262</v>
      </c>
      <c r="E33" s="316">
        <v>0</v>
      </c>
      <c r="F33" s="336">
        <v>0</v>
      </c>
      <c r="G33" s="315">
        <v>358.3193977982262</v>
      </c>
      <c r="H33" s="315">
        <v>0</v>
      </c>
      <c r="I33" s="315">
        <v>0</v>
      </c>
      <c r="J33" s="316">
        <v>0</v>
      </c>
      <c r="K33" s="336">
        <v>0</v>
      </c>
      <c r="L33" s="317">
        <v>25.759883964518128</v>
      </c>
      <c r="M33" s="318">
        <v>1539.934622776544</v>
      </c>
      <c r="N33" s="343"/>
      <c r="O33" s="343"/>
      <c r="P33" s="343"/>
    </row>
    <row r="34" spans="1:16" ht="12.75">
      <c r="A34" s="319" t="s">
        <v>82</v>
      </c>
      <c r="B34" s="315">
        <v>160.8062516341</v>
      </c>
      <c r="C34" s="315">
        <v>92.3414872215</v>
      </c>
      <c r="D34" s="316">
        <f t="shared" si="0"/>
        <v>0</v>
      </c>
      <c r="E34" s="316">
        <v>0</v>
      </c>
      <c r="F34" s="336">
        <v>0</v>
      </c>
      <c r="G34" s="315">
        <v>0</v>
      </c>
      <c r="H34" s="315">
        <v>0</v>
      </c>
      <c r="I34" s="315">
        <v>0</v>
      </c>
      <c r="J34" s="316">
        <v>0</v>
      </c>
      <c r="K34" s="336">
        <v>0</v>
      </c>
      <c r="L34" s="317">
        <v>0</v>
      </c>
      <c r="M34" s="318">
        <v>276.4659888756</v>
      </c>
      <c r="N34" s="343"/>
      <c r="O34" s="343"/>
      <c r="P34" s="343"/>
    </row>
    <row r="35" spans="1:16" ht="12.75">
      <c r="A35" s="319" t="s">
        <v>83</v>
      </c>
      <c r="B35" s="315">
        <v>140.38093095208365</v>
      </c>
      <c r="C35" s="315">
        <v>3255.3526127788996</v>
      </c>
      <c r="D35" s="316">
        <f t="shared" si="0"/>
        <v>5587.712424051519</v>
      </c>
      <c r="E35" s="316">
        <v>3473.8884541158686</v>
      </c>
      <c r="F35" s="336">
        <v>0.61</v>
      </c>
      <c r="G35" s="315">
        <v>658.021584609377</v>
      </c>
      <c r="H35" s="315">
        <v>729.6817646992733</v>
      </c>
      <c r="I35" s="315">
        <v>726.1206206269999</v>
      </c>
      <c r="J35" s="316">
        <v>394.2391119136</v>
      </c>
      <c r="K35" s="336">
        <v>0.55</v>
      </c>
      <c r="L35" s="317">
        <v>528.4122208184463</v>
      </c>
      <c r="M35" s="318">
        <v>10887.348734065867</v>
      </c>
      <c r="N35" s="343"/>
      <c r="O35" s="343"/>
      <c r="P35" s="343"/>
    </row>
    <row r="36" spans="1:16" ht="12.75">
      <c r="A36" s="319" t="s">
        <v>84</v>
      </c>
      <c r="B36" s="315">
        <v>1.1866280998999998</v>
      </c>
      <c r="C36" s="315">
        <v>2.5751095219999995</v>
      </c>
      <c r="D36" s="316">
        <f t="shared" si="0"/>
        <v>0</v>
      </c>
      <c r="E36" s="316">
        <v>0</v>
      </c>
      <c r="F36" s="336">
        <v>0</v>
      </c>
      <c r="G36" s="315">
        <v>0</v>
      </c>
      <c r="H36" s="315">
        <v>0</v>
      </c>
      <c r="I36" s="315">
        <v>0</v>
      </c>
      <c r="J36" s="316">
        <v>0</v>
      </c>
      <c r="K36" s="336">
        <v>0</v>
      </c>
      <c r="L36" s="317">
        <v>0</v>
      </c>
      <c r="M36" s="318">
        <v>3.7617376218999996</v>
      </c>
      <c r="N36" s="343"/>
      <c r="O36" s="343"/>
      <c r="P36" s="343"/>
    </row>
    <row r="37" spans="1:16" ht="12.75">
      <c r="A37" s="319" t="s">
        <v>85</v>
      </c>
      <c r="B37" s="315">
        <v>13.7635267579</v>
      </c>
      <c r="C37" s="315">
        <v>0</v>
      </c>
      <c r="D37" s="316">
        <f t="shared" si="0"/>
        <v>0</v>
      </c>
      <c r="E37" s="316">
        <v>0</v>
      </c>
      <c r="F37" s="336">
        <v>0</v>
      </c>
      <c r="G37" s="315">
        <v>0</v>
      </c>
      <c r="H37" s="315">
        <v>0</v>
      </c>
      <c r="I37" s="315">
        <v>0</v>
      </c>
      <c r="J37" s="316">
        <v>0</v>
      </c>
      <c r="K37" s="336">
        <v>0</v>
      </c>
      <c r="L37" s="317">
        <v>0</v>
      </c>
      <c r="M37" s="318">
        <v>51.0099048079</v>
      </c>
      <c r="N37" s="343"/>
      <c r="O37" s="343"/>
      <c r="P37" s="343"/>
    </row>
    <row r="38" spans="1:16" ht="12.75">
      <c r="A38" s="319" t="s">
        <v>86</v>
      </c>
      <c r="B38" s="315">
        <v>4.4617404638</v>
      </c>
      <c r="C38" s="315">
        <v>1.0431176817</v>
      </c>
      <c r="D38" s="316">
        <f t="shared" si="0"/>
        <v>0</v>
      </c>
      <c r="E38" s="316">
        <v>0</v>
      </c>
      <c r="F38" s="336">
        <v>0</v>
      </c>
      <c r="G38" s="315">
        <v>0</v>
      </c>
      <c r="H38" s="315">
        <v>0</v>
      </c>
      <c r="I38" s="315">
        <v>0</v>
      </c>
      <c r="J38" s="316">
        <v>0</v>
      </c>
      <c r="K38" s="336">
        <v>0</v>
      </c>
      <c r="L38" s="317">
        <v>0</v>
      </c>
      <c r="M38" s="318">
        <v>31.8550477295</v>
      </c>
      <c r="N38" s="343"/>
      <c r="O38" s="343"/>
      <c r="P38" s="343"/>
    </row>
    <row r="39" spans="1:16" ht="12.75">
      <c r="A39" s="319" t="s">
        <v>87</v>
      </c>
      <c r="B39" s="315">
        <v>981.9246468016647</v>
      </c>
      <c r="C39" s="315">
        <v>8306.477651980249</v>
      </c>
      <c r="D39" s="316">
        <f t="shared" si="0"/>
        <v>18819.65796569075</v>
      </c>
      <c r="E39" s="316">
        <v>15707.476660179982</v>
      </c>
      <c r="F39" s="336">
        <v>0.58</v>
      </c>
      <c r="G39" s="315">
        <v>270.1709348709898</v>
      </c>
      <c r="H39" s="315">
        <v>1585.9833303752343</v>
      </c>
      <c r="I39" s="315">
        <v>1256.0270402645438</v>
      </c>
      <c r="J39" s="316">
        <v>1272.09727238</v>
      </c>
      <c r="K39" s="336">
        <v>0.55</v>
      </c>
      <c r="L39" s="317">
        <v>3122.149934666222</v>
      </c>
      <c r="M39" s="318">
        <v>37913.54193477827</v>
      </c>
      <c r="N39" s="343"/>
      <c r="O39" s="343"/>
      <c r="P39" s="343"/>
    </row>
    <row r="40" spans="1:16" ht="12.75">
      <c r="A40" s="319" t="s">
        <v>88</v>
      </c>
      <c r="B40" s="315">
        <v>326.0669815949849</v>
      </c>
      <c r="C40" s="315">
        <v>1135.5008050325</v>
      </c>
      <c r="D40" s="316">
        <f t="shared" si="0"/>
        <v>338.03095211761695</v>
      </c>
      <c r="E40" s="316">
        <v>0</v>
      </c>
      <c r="F40" s="336">
        <v>0</v>
      </c>
      <c r="G40" s="315">
        <v>338.03095211761695</v>
      </c>
      <c r="H40" s="315">
        <v>0</v>
      </c>
      <c r="I40" s="315">
        <v>0</v>
      </c>
      <c r="J40" s="316">
        <v>463</v>
      </c>
      <c r="K40" s="336">
        <v>0.95</v>
      </c>
      <c r="L40" s="317">
        <v>37.92815192487683</v>
      </c>
      <c r="M40" s="318">
        <v>2374.8241820199787</v>
      </c>
      <c r="N40" s="343"/>
      <c r="O40" s="343"/>
      <c r="P40" s="343"/>
    </row>
    <row r="41" spans="1:16" ht="13.5" thickBot="1">
      <c r="A41" s="320" t="s">
        <v>89</v>
      </c>
      <c r="B41" s="321">
        <v>9266.799759556434</v>
      </c>
      <c r="C41" s="321">
        <v>96391.77550311168</v>
      </c>
      <c r="D41" s="321">
        <f t="shared" si="0"/>
        <v>165383.87077648166</v>
      </c>
      <c r="E41" s="321">
        <v>113834.08331083592</v>
      </c>
      <c r="F41" s="337">
        <v>0.43</v>
      </c>
      <c r="G41" s="321">
        <v>31118.487678700993</v>
      </c>
      <c r="H41" s="321">
        <v>11874.47161448457</v>
      </c>
      <c r="I41" s="321">
        <v>8556.828172460198</v>
      </c>
      <c r="J41" s="321">
        <v>10382.67614379</v>
      </c>
      <c r="K41" s="337">
        <v>0.5784756150505324</v>
      </c>
      <c r="L41" s="322">
        <v>7214.7589200768525</v>
      </c>
      <c r="M41" s="323">
        <v>313503.68836695567</v>
      </c>
      <c r="N41" s="343"/>
      <c r="O41" s="343"/>
      <c r="P41" s="343"/>
    </row>
    <row r="42" spans="1:16" ht="12.75">
      <c r="A42" s="324" t="s">
        <v>143</v>
      </c>
      <c r="B42" s="316">
        <v>4297.456113745412</v>
      </c>
      <c r="C42" s="316">
        <v>46747.06910174352</v>
      </c>
      <c r="D42" s="316">
        <f t="shared" si="0"/>
        <v>7377.301002241776</v>
      </c>
      <c r="E42" s="316">
        <v>25.729867270639996</v>
      </c>
      <c r="F42" s="338">
        <v>0.6790583919129142</v>
      </c>
      <c r="G42" s="316">
        <v>6459.493168142926</v>
      </c>
      <c r="H42" s="316">
        <v>55.74334734615894</v>
      </c>
      <c r="I42" s="316">
        <v>836.3346194820506</v>
      </c>
      <c r="J42" s="316">
        <v>3010</v>
      </c>
      <c r="K42" s="338">
        <v>0.95</v>
      </c>
      <c r="L42" s="325">
        <v>745.9079357037689</v>
      </c>
      <c r="M42" s="318">
        <v>110891.75877138735</v>
      </c>
      <c r="N42" s="343"/>
      <c r="O42" s="343"/>
      <c r="P42" s="343"/>
    </row>
    <row r="43" spans="1:16" ht="12.75">
      <c r="A43" s="319" t="s">
        <v>91</v>
      </c>
      <c r="B43" s="315">
        <v>1273.0176830190005</v>
      </c>
      <c r="C43" s="315">
        <v>902.9061762949001</v>
      </c>
      <c r="D43" s="316">
        <f t="shared" si="0"/>
        <v>0</v>
      </c>
      <c r="E43" s="316">
        <v>0</v>
      </c>
      <c r="F43" s="336">
        <v>0</v>
      </c>
      <c r="G43" s="315">
        <v>0</v>
      </c>
      <c r="H43" s="315">
        <v>0</v>
      </c>
      <c r="I43" s="315">
        <v>0</v>
      </c>
      <c r="J43" s="316">
        <v>231</v>
      </c>
      <c r="K43" s="336">
        <v>0.9</v>
      </c>
      <c r="L43" s="317">
        <v>0</v>
      </c>
      <c r="M43" s="318">
        <v>25660.395076066907</v>
      </c>
      <c r="N43" s="343"/>
      <c r="O43" s="343"/>
      <c r="P43" s="343"/>
    </row>
    <row r="44" spans="1:16" ht="25.5">
      <c r="A44" s="319" t="s">
        <v>144</v>
      </c>
      <c r="B44" s="315">
        <v>560.9871854550082</v>
      </c>
      <c r="C44" s="315">
        <v>322.3120408347378</v>
      </c>
      <c r="D44" s="316">
        <v>198.34719680480777</v>
      </c>
      <c r="E44" s="316">
        <v>77.51461716477002</v>
      </c>
      <c r="F44" s="336">
        <v>0.5557237581153325</v>
      </c>
      <c r="G44" s="315">
        <v>0</v>
      </c>
      <c r="H44" s="315">
        <v>43.9265709370761</v>
      </c>
      <c r="I44" s="315">
        <f>D44-E44-G44-H44</f>
        <v>76.90600870296166</v>
      </c>
      <c r="J44" s="316">
        <v>9.89912801</v>
      </c>
      <c r="K44" s="336">
        <v>0.45</v>
      </c>
      <c r="L44" s="317">
        <v>0</v>
      </c>
      <c r="M44" s="318">
        <v>1197.5944759971537</v>
      </c>
      <c r="N44" s="343"/>
      <c r="O44" s="343"/>
      <c r="P44" s="343"/>
    </row>
    <row r="45" spans="1:16" ht="12.75">
      <c r="A45" s="319" t="s">
        <v>145</v>
      </c>
      <c r="B45" s="315">
        <v>3585.9470809743834</v>
      </c>
      <c r="C45" s="315">
        <v>9606.768964792298</v>
      </c>
      <c r="D45" s="316">
        <v>748.8827802361433</v>
      </c>
      <c r="E45" s="316">
        <v>155.34233197981467</v>
      </c>
      <c r="F45" s="336">
        <v>0.5371413063691881</v>
      </c>
      <c r="G45" s="315">
        <v>35.5507489785847</v>
      </c>
      <c r="H45" s="315">
        <v>6.820812359641412</v>
      </c>
      <c r="I45" s="315">
        <f>D45-E45-G45-H45</f>
        <v>551.1688869181024</v>
      </c>
      <c r="J45" s="316">
        <v>167</v>
      </c>
      <c r="K45" s="336">
        <v>0.85</v>
      </c>
      <c r="L45" s="317">
        <v>99.56792999999999</v>
      </c>
      <c r="M45" s="318">
        <v>19320.744919439327</v>
      </c>
      <c r="N45" s="343"/>
      <c r="O45" s="343"/>
      <c r="P45" s="343"/>
    </row>
    <row r="46" spans="1:16" ht="25.5">
      <c r="A46" s="319" t="s">
        <v>146</v>
      </c>
      <c r="B46" s="315">
        <v>605.6231148585</v>
      </c>
      <c r="C46" s="315">
        <v>1940.1933849480374</v>
      </c>
      <c r="D46" s="316">
        <v>200.69982540954797</v>
      </c>
      <c r="E46" s="316">
        <v>140.295970168668</v>
      </c>
      <c r="F46" s="336">
        <v>0.4212669691059546</v>
      </c>
      <c r="G46" s="315">
        <v>0</v>
      </c>
      <c r="H46" s="315">
        <v>56.24408692283952</v>
      </c>
      <c r="I46" s="315">
        <f>D46-E46-G46-H46</f>
        <v>4.159768318040456</v>
      </c>
      <c r="J46" s="316">
        <v>0.64740562016</v>
      </c>
      <c r="K46" s="336">
        <v>0.7</v>
      </c>
      <c r="L46" s="317">
        <v>0</v>
      </c>
      <c r="M46" s="318">
        <v>2791.545993288146</v>
      </c>
      <c r="N46" s="343"/>
      <c r="O46" s="343"/>
      <c r="P46" s="343"/>
    </row>
    <row r="47" spans="1:16" ht="25.5">
      <c r="A47" s="319" t="s">
        <v>147</v>
      </c>
      <c r="B47" s="315">
        <v>1803.6807162819996</v>
      </c>
      <c r="C47" s="315">
        <v>620.1700209882999</v>
      </c>
      <c r="D47" s="316">
        <v>0</v>
      </c>
      <c r="E47" s="316">
        <v>0</v>
      </c>
      <c r="F47" s="336">
        <v>0</v>
      </c>
      <c r="G47" s="315">
        <v>0</v>
      </c>
      <c r="H47" s="315">
        <v>0</v>
      </c>
      <c r="I47" s="315">
        <f>D47-E47-G47-H47</f>
        <v>0</v>
      </c>
      <c r="J47" s="316">
        <v>0</v>
      </c>
      <c r="K47" s="336">
        <v>0</v>
      </c>
      <c r="L47" s="317">
        <v>0</v>
      </c>
      <c r="M47" s="318">
        <v>2553.3216199686</v>
      </c>
      <c r="N47" s="343"/>
      <c r="O47" s="343"/>
      <c r="P47" s="343"/>
    </row>
    <row r="48" spans="1:16" ht="13.5" thickBot="1">
      <c r="A48" s="326" t="s">
        <v>148</v>
      </c>
      <c r="B48" s="327">
        <f>B49-SUM(B12:B47)</f>
        <v>4467.902614774641</v>
      </c>
      <c r="C48" s="327">
        <f>C49-SUM(C12:C47)</f>
        <v>36102.15582755554</v>
      </c>
      <c r="D48" s="328">
        <f>D49-SUM(D12:D47)</f>
        <v>52492.89410944423</v>
      </c>
      <c r="E48" s="328">
        <f>E49-SUM(E12:E47)</f>
        <v>31838.082276591624</v>
      </c>
      <c r="F48" s="339">
        <v>0.45</v>
      </c>
      <c r="G48" s="327">
        <f>G49-SUM(G12:G47)</f>
        <v>6250.45683786289</v>
      </c>
      <c r="H48" s="327">
        <f>H49-SUM(H12:H47)</f>
        <v>3043.4899841034658</v>
      </c>
      <c r="I48" s="327">
        <f>I49-SUM(I12:I47)</f>
        <v>11360.865010886242</v>
      </c>
      <c r="J48" s="328">
        <v>4599.563796907668</v>
      </c>
      <c r="K48" s="339">
        <v>0.65</v>
      </c>
      <c r="L48" s="329">
        <f>L49-SUM(L12:L47)</f>
        <v>5205.933344592519</v>
      </c>
      <c r="M48" s="323">
        <f>M49-SUM(M12:M47)</f>
        <v>119799.60108959675</v>
      </c>
      <c r="N48" s="343"/>
      <c r="O48" s="343"/>
      <c r="P48" s="343"/>
    </row>
    <row r="49" spans="1:16" ht="13.5" thickBot="1">
      <c r="A49" s="330" t="s">
        <v>192</v>
      </c>
      <c r="B49" s="331">
        <v>46503.820291007454</v>
      </c>
      <c r="C49" s="331">
        <v>232587.60121726306</v>
      </c>
      <c r="D49" s="331">
        <v>273896.6447799374</v>
      </c>
      <c r="E49" s="331">
        <v>182132.61053652968</v>
      </c>
      <c r="F49" s="340">
        <f>SUMPRODUCT(F12:F48,E12:E48)/E49</f>
        <v>0.45295693153772226</v>
      </c>
      <c r="G49" s="331">
        <v>47780.66845294027</v>
      </c>
      <c r="H49" s="331">
        <v>17760.647410620597</v>
      </c>
      <c r="I49" s="331">
        <f>D49-E49-G49-H49</f>
        <v>26222.71837984685</v>
      </c>
      <c r="J49" s="331">
        <v>23700.539601846303</v>
      </c>
      <c r="K49" s="340">
        <f>SUMPRODUCT(K12:K48,J12:J48)/J49</f>
        <v>0.678591019532219</v>
      </c>
      <c r="L49" s="331">
        <v>17775.67967963216</v>
      </c>
      <c r="M49" s="332">
        <v>739206.6292387575</v>
      </c>
      <c r="N49" s="343"/>
      <c r="O49" s="343"/>
      <c r="P49" s="343"/>
    </row>
    <row r="50" spans="6:11" ht="12.75">
      <c r="F50" s="342"/>
      <c r="G50" s="300"/>
      <c r="J50" s="300"/>
      <c r="K50" s="342"/>
    </row>
    <row r="51" spans="1:13" s="335" customFormat="1" ht="12.75">
      <c r="A51" s="333" t="s">
        <v>97</v>
      </c>
      <c r="B51" s="334"/>
      <c r="C51" s="334"/>
      <c r="D51" s="334"/>
      <c r="E51" s="334"/>
      <c r="F51" s="239"/>
      <c r="G51" s="240"/>
      <c r="H51" s="240"/>
      <c r="I51" s="334"/>
      <c r="J51" s="334"/>
      <c r="K51" s="239"/>
      <c r="L51" s="240"/>
      <c r="M51" s="334"/>
    </row>
    <row r="52" spans="1:13" s="335" customFormat="1" ht="12.75">
      <c r="A52" s="426" t="s">
        <v>278</v>
      </c>
      <c r="B52" s="426"/>
      <c r="C52" s="426"/>
      <c r="D52" s="426"/>
      <c r="E52" s="426"/>
      <c r="F52" s="426"/>
      <c r="G52" s="426"/>
      <c r="H52" s="426"/>
      <c r="I52" s="426"/>
      <c r="J52" s="426"/>
      <c r="K52" s="426"/>
      <c r="L52" s="426"/>
      <c r="M52" s="426"/>
    </row>
    <row r="53" spans="1:13" s="335" customFormat="1" ht="33" customHeight="1">
      <c r="A53" s="425" t="s">
        <v>279</v>
      </c>
      <c r="B53" s="425"/>
      <c r="C53" s="425"/>
      <c r="D53" s="425"/>
      <c r="E53" s="425"/>
      <c r="F53" s="425"/>
      <c r="G53" s="425"/>
      <c r="H53" s="425"/>
      <c r="I53" s="425"/>
      <c r="J53" s="425"/>
      <c r="K53" s="425"/>
      <c r="L53" s="425"/>
      <c r="M53" s="425"/>
    </row>
    <row r="54" spans="1:13" s="335" customFormat="1" ht="28.5" customHeight="1">
      <c r="A54" s="425" t="s">
        <v>280</v>
      </c>
      <c r="B54" s="425"/>
      <c r="C54" s="425"/>
      <c r="D54" s="425"/>
      <c r="E54" s="425"/>
      <c r="F54" s="425"/>
      <c r="G54" s="425"/>
      <c r="H54" s="425"/>
      <c r="I54" s="425"/>
      <c r="J54" s="425"/>
      <c r="K54" s="425"/>
      <c r="L54" s="425"/>
      <c r="M54" s="425"/>
    </row>
    <row r="55" spans="1:13" s="335" customFormat="1" ht="12.75" customHeight="1">
      <c r="A55" s="425" t="s">
        <v>281</v>
      </c>
      <c r="B55" s="425"/>
      <c r="C55" s="425"/>
      <c r="D55" s="425"/>
      <c r="E55" s="425"/>
      <c r="F55" s="425"/>
      <c r="G55" s="425"/>
      <c r="H55" s="425"/>
      <c r="I55" s="425"/>
      <c r="J55" s="425"/>
      <c r="K55" s="425"/>
      <c r="L55" s="425"/>
      <c r="M55" s="425"/>
    </row>
    <row r="56" spans="1:13" ht="84.75" customHeight="1">
      <c r="A56" s="425" t="s">
        <v>282</v>
      </c>
      <c r="B56" s="425"/>
      <c r="C56" s="425"/>
      <c r="D56" s="425"/>
      <c r="E56" s="425"/>
      <c r="F56" s="425"/>
      <c r="G56" s="425"/>
      <c r="H56" s="425"/>
      <c r="I56" s="425"/>
      <c r="J56" s="425"/>
      <c r="K56" s="425"/>
      <c r="L56" s="425"/>
      <c r="M56" s="425"/>
    </row>
    <row r="57" spans="1:13" ht="103.5" customHeight="1">
      <c r="A57" s="367" t="s">
        <v>311</v>
      </c>
      <c r="B57" s="367"/>
      <c r="C57" s="367"/>
      <c r="D57" s="367"/>
      <c r="E57" s="367"/>
      <c r="F57" s="367"/>
      <c r="G57" s="367"/>
      <c r="H57" s="367"/>
      <c r="I57" s="367"/>
      <c r="J57" s="367"/>
      <c r="K57" s="367"/>
      <c r="L57" s="367"/>
      <c r="M57" s="367"/>
    </row>
    <row r="58" spans="1:13" ht="34.5" customHeight="1">
      <c r="A58" s="425" t="s">
        <v>283</v>
      </c>
      <c r="B58" s="425"/>
      <c r="C58" s="425"/>
      <c r="D58" s="425"/>
      <c r="E58" s="425"/>
      <c r="F58" s="425"/>
      <c r="G58" s="425"/>
      <c r="H58" s="425"/>
      <c r="I58" s="425"/>
      <c r="J58" s="425"/>
      <c r="K58" s="425"/>
      <c r="L58" s="425"/>
      <c r="M58" s="425"/>
    </row>
  </sheetData>
  <sheetProtection password="A0C4" sheet="1"/>
  <mergeCells count="20">
    <mergeCell ref="A55:M55"/>
    <mergeCell ref="A56:M56"/>
    <mergeCell ref="L8:L11"/>
    <mergeCell ref="M8:M11"/>
    <mergeCell ref="C9:C11"/>
    <mergeCell ref="H10:H11"/>
    <mergeCell ref="D9:I9"/>
    <mergeCell ref="B8:K8"/>
    <mergeCell ref="A53:M53"/>
    <mergeCell ref="A54:M54"/>
    <mergeCell ref="A58:M58"/>
    <mergeCell ref="A52:M52"/>
    <mergeCell ref="A57:M57"/>
    <mergeCell ref="J9:K9"/>
    <mergeCell ref="B9:B11"/>
    <mergeCell ref="I10:I11"/>
    <mergeCell ref="E10:F10"/>
    <mergeCell ref="D10:D11"/>
    <mergeCell ref="G10:G11"/>
    <mergeCell ref="K10:K11"/>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63" r:id="rId1"/>
</worksheet>
</file>

<file path=xl/worksheets/sheet6.xml><?xml version="1.0" encoding="utf-8"?>
<worksheet xmlns="http://schemas.openxmlformats.org/spreadsheetml/2006/main" xmlns:r="http://schemas.openxmlformats.org/officeDocument/2006/relationships">
  <sheetPr>
    <pageSetUpPr fitToPage="1"/>
  </sheetPr>
  <dimension ref="A1:O315"/>
  <sheetViews>
    <sheetView zoomScale="70" zoomScaleNormal="70" zoomScalePageLayoutView="0" workbookViewId="0" topLeftCell="A1">
      <selection activeCell="C19" sqref="C19"/>
    </sheetView>
  </sheetViews>
  <sheetFormatPr defaultColWidth="11.421875" defaultRowHeight="15"/>
  <cols>
    <col min="1" max="1" width="4.7109375" style="244" bestFit="1" customWidth="1"/>
    <col min="2" max="2" width="17.28125" style="242" customWidth="1"/>
    <col min="3" max="3" width="23.00390625" style="242" customWidth="1"/>
    <col min="4" max="4" width="20.57421875" style="242" customWidth="1"/>
    <col min="5" max="5" width="20.140625" style="243" customWidth="1"/>
    <col min="6" max="7" width="20.7109375" style="244" customWidth="1"/>
    <col min="8" max="8" width="21.7109375" style="244" customWidth="1"/>
    <col min="9" max="9" width="4.57421875" style="245" customWidth="1"/>
    <col min="10" max="10" width="25.00390625" style="245" customWidth="1"/>
    <col min="11" max="11" width="3.57421875" style="245" customWidth="1"/>
    <col min="12" max="12" width="24.8515625" style="245" customWidth="1"/>
    <col min="13" max="13" width="12.140625" style="245" bestFit="1" customWidth="1"/>
    <col min="14" max="16384" width="11.421875" style="245" customWidth="1"/>
  </cols>
  <sheetData>
    <row r="1" ht="12.75">
      <c r="A1" s="241"/>
    </row>
    <row r="2" spans="2:11" s="244" customFormat="1" ht="14.25">
      <c r="B2" s="236" t="s">
        <v>307</v>
      </c>
      <c r="C2" s="246"/>
      <c r="D2" s="246"/>
      <c r="F2" s="247"/>
      <c r="G2" s="247"/>
      <c r="I2" s="245"/>
      <c r="J2" s="245"/>
      <c r="K2" s="245"/>
    </row>
    <row r="3" spans="1:11" s="244" customFormat="1" ht="12.75">
      <c r="A3" s="246"/>
      <c r="B3" s="248"/>
      <c r="I3" s="245"/>
      <c r="J3" s="245"/>
      <c r="K3" s="245"/>
    </row>
    <row r="4" spans="2:11" s="249" customFormat="1" ht="12.75" customHeight="1">
      <c r="B4" s="250" t="s">
        <v>204</v>
      </c>
      <c r="C4" s="166" t="s">
        <v>295</v>
      </c>
      <c r="D4" s="166"/>
      <c r="E4" s="243"/>
      <c r="F4" s="244"/>
      <c r="G4" s="244"/>
      <c r="H4" s="244"/>
      <c r="I4" s="245"/>
      <c r="J4" s="245"/>
      <c r="K4" s="245"/>
    </row>
    <row r="5" spans="2:11" s="249" customFormat="1" ht="12.75" customHeight="1">
      <c r="B5" s="251"/>
      <c r="C5" s="252"/>
      <c r="D5" s="252"/>
      <c r="E5" s="243"/>
      <c r="F5" s="244"/>
      <c r="G5" s="244"/>
      <c r="H5" s="244"/>
      <c r="I5" s="245"/>
      <c r="J5" s="245"/>
      <c r="K5" s="245"/>
    </row>
    <row r="6" spans="2:11" s="249" customFormat="1" ht="12.75" customHeight="1">
      <c r="B6" s="237" t="s">
        <v>306</v>
      </c>
      <c r="C6" s="252"/>
      <c r="D6" s="252"/>
      <c r="E6" s="243"/>
      <c r="F6" s="244"/>
      <c r="G6" s="244"/>
      <c r="H6" s="244"/>
      <c r="I6" s="245"/>
      <c r="J6" s="245"/>
      <c r="K6" s="245"/>
    </row>
    <row r="7" spans="2:11" s="249" customFormat="1" ht="13.5" thickBot="1">
      <c r="B7" s="24"/>
      <c r="E7" s="253"/>
      <c r="F7" s="254"/>
      <c r="G7" s="254"/>
      <c r="I7" s="244"/>
      <c r="J7" s="244"/>
      <c r="K7" s="244"/>
    </row>
    <row r="8" spans="1:12" s="249" customFormat="1" ht="63.75" customHeight="1">
      <c r="A8" s="454" t="s">
        <v>141</v>
      </c>
      <c r="B8" s="462" t="s">
        <v>219</v>
      </c>
      <c r="C8" s="464" t="s">
        <v>284</v>
      </c>
      <c r="D8" s="465"/>
      <c r="E8" s="459" t="s">
        <v>170</v>
      </c>
      <c r="F8" s="460"/>
      <c r="G8" s="460"/>
      <c r="H8" s="461"/>
      <c r="I8" s="245"/>
      <c r="J8" s="255" t="s">
        <v>163</v>
      </c>
      <c r="K8" s="245"/>
      <c r="L8" s="255" t="s">
        <v>124</v>
      </c>
    </row>
    <row r="9" spans="1:12" s="262" customFormat="1" ht="62.25" customHeight="1">
      <c r="A9" s="455"/>
      <c r="B9" s="463"/>
      <c r="C9" s="256"/>
      <c r="D9" s="257" t="s">
        <v>92</v>
      </c>
      <c r="E9" s="258"/>
      <c r="F9" s="259" t="s">
        <v>93</v>
      </c>
      <c r="G9" s="259" t="s">
        <v>94</v>
      </c>
      <c r="H9" s="260" t="s">
        <v>285</v>
      </c>
      <c r="I9" s="245"/>
      <c r="J9" s="261" t="s">
        <v>123</v>
      </c>
      <c r="K9" s="245"/>
      <c r="L9" s="261" t="s">
        <v>123</v>
      </c>
    </row>
    <row r="10" spans="1:15" s="262" customFormat="1" ht="12.75" customHeight="1">
      <c r="A10" s="263" t="s">
        <v>104</v>
      </c>
      <c r="B10" s="453" t="s">
        <v>63</v>
      </c>
      <c r="C10" s="264">
        <v>0</v>
      </c>
      <c r="D10" s="265">
        <v>0</v>
      </c>
      <c r="E10" s="265">
        <v>0</v>
      </c>
      <c r="F10" s="265">
        <v>0</v>
      </c>
      <c r="G10" s="265">
        <v>0</v>
      </c>
      <c r="H10" s="265">
        <v>0</v>
      </c>
      <c r="I10" s="245"/>
      <c r="J10" s="266">
        <v>28.457310783720082</v>
      </c>
      <c r="K10" s="245"/>
      <c r="L10" s="266">
        <v>-81.56942965</v>
      </c>
      <c r="N10" s="341"/>
      <c r="O10" s="341"/>
    </row>
    <row r="11" spans="1:15" s="262" customFormat="1" ht="12.75" customHeight="1">
      <c r="A11" s="263" t="s">
        <v>103</v>
      </c>
      <c r="B11" s="453"/>
      <c r="C11" s="264">
        <v>0.05182061</v>
      </c>
      <c r="D11" s="265">
        <v>0</v>
      </c>
      <c r="E11" s="265">
        <v>0</v>
      </c>
      <c r="F11" s="265">
        <v>0</v>
      </c>
      <c r="G11" s="265">
        <v>0</v>
      </c>
      <c r="H11" s="265">
        <v>0</v>
      </c>
      <c r="I11" s="245"/>
      <c r="J11" s="266">
        <v>34.526277537770405</v>
      </c>
      <c r="K11" s="245"/>
      <c r="L11" s="266">
        <v>-45.66505181</v>
      </c>
      <c r="N11" s="341"/>
      <c r="O11" s="341"/>
    </row>
    <row r="12" spans="1:15" s="262" customFormat="1" ht="12.75" customHeight="1">
      <c r="A12" s="263" t="s">
        <v>102</v>
      </c>
      <c r="B12" s="453"/>
      <c r="C12" s="264">
        <v>2.13012846</v>
      </c>
      <c r="D12" s="265">
        <v>0</v>
      </c>
      <c r="E12" s="265">
        <v>0</v>
      </c>
      <c r="F12" s="265">
        <v>0</v>
      </c>
      <c r="G12" s="265">
        <v>0</v>
      </c>
      <c r="H12" s="265">
        <v>0</v>
      </c>
      <c r="I12" s="245"/>
      <c r="J12" s="266">
        <v>32.447051659070006</v>
      </c>
      <c r="K12" s="245"/>
      <c r="L12" s="266">
        <v>-10.21384907</v>
      </c>
      <c r="N12" s="341"/>
      <c r="O12" s="341"/>
    </row>
    <row r="13" spans="1:15" s="262" customFormat="1" ht="12.75" customHeight="1">
      <c r="A13" s="263" t="s">
        <v>101</v>
      </c>
      <c r="B13" s="453"/>
      <c r="C13" s="264">
        <v>12.14830095</v>
      </c>
      <c r="D13" s="265">
        <v>0</v>
      </c>
      <c r="E13" s="265">
        <v>0</v>
      </c>
      <c r="F13" s="265">
        <v>0</v>
      </c>
      <c r="G13" s="265">
        <v>0</v>
      </c>
      <c r="H13" s="265">
        <v>0</v>
      </c>
      <c r="I13" s="245"/>
      <c r="J13" s="266">
        <v>-106.11818186526244</v>
      </c>
      <c r="K13" s="245"/>
      <c r="L13" s="266">
        <v>-61.19024952999996</v>
      </c>
      <c r="N13" s="341"/>
      <c r="O13" s="341"/>
    </row>
    <row r="14" spans="1:15" s="262" customFormat="1" ht="12.75" customHeight="1">
      <c r="A14" s="263" t="s">
        <v>100</v>
      </c>
      <c r="B14" s="453"/>
      <c r="C14" s="264">
        <v>203.82780528</v>
      </c>
      <c r="D14" s="265">
        <v>0</v>
      </c>
      <c r="E14" s="265">
        <v>74.57066412</v>
      </c>
      <c r="F14" s="265">
        <v>0</v>
      </c>
      <c r="G14" s="265">
        <v>0</v>
      </c>
      <c r="H14" s="265">
        <v>74.57066412</v>
      </c>
      <c r="I14" s="245"/>
      <c r="J14" s="266">
        <v>26.634771146081988</v>
      </c>
      <c r="K14" s="245"/>
      <c r="L14" s="266">
        <v>107.20361835000008</v>
      </c>
      <c r="N14" s="341"/>
      <c r="O14" s="341"/>
    </row>
    <row r="15" spans="1:15" s="262" customFormat="1" ht="12.75" customHeight="1">
      <c r="A15" s="263" t="s">
        <v>99</v>
      </c>
      <c r="B15" s="453"/>
      <c r="C15" s="264">
        <v>83.12961041999999</v>
      </c>
      <c r="D15" s="265">
        <v>0</v>
      </c>
      <c r="E15" s="265">
        <v>0</v>
      </c>
      <c r="F15" s="265">
        <v>0</v>
      </c>
      <c r="G15" s="265">
        <v>0</v>
      </c>
      <c r="H15" s="265">
        <v>0</v>
      </c>
      <c r="I15" s="245"/>
      <c r="J15" s="266">
        <v>16.709335215659998</v>
      </c>
      <c r="K15" s="245"/>
      <c r="L15" s="266">
        <v>-106.30873305000001</v>
      </c>
      <c r="N15" s="341"/>
      <c r="O15" s="341"/>
    </row>
    <row r="16" spans="1:15" s="262" customFormat="1" ht="12.75" customHeight="1">
      <c r="A16" s="263" t="s">
        <v>98</v>
      </c>
      <c r="B16" s="453"/>
      <c r="C16" s="264">
        <v>217.77849364000002</v>
      </c>
      <c r="D16" s="265">
        <v>0</v>
      </c>
      <c r="E16" s="265">
        <v>0</v>
      </c>
      <c r="F16" s="265">
        <v>0</v>
      </c>
      <c r="G16" s="265">
        <v>0</v>
      </c>
      <c r="H16" s="265">
        <v>0</v>
      </c>
      <c r="I16" s="245"/>
      <c r="J16" s="266">
        <v>54.94419595614002</v>
      </c>
      <c r="K16" s="245"/>
      <c r="L16" s="266">
        <v>0</v>
      </c>
      <c r="N16" s="341"/>
      <c r="O16" s="341"/>
    </row>
    <row r="17" spans="1:15" s="270" customFormat="1" ht="12.75" customHeight="1">
      <c r="A17" s="267"/>
      <c r="B17" s="453"/>
      <c r="C17" s="268">
        <f aca="true" t="shared" si="0" ref="C17:H17">SUM(C10:C16)</f>
        <v>519.06615936</v>
      </c>
      <c r="D17" s="268">
        <f t="shared" si="0"/>
        <v>0</v>
      </c>
      <c r="E17" s="268">
        <f t="shared" si="0"/>
        <v>74.57066412</v>
      </c>
      <c r="F17" s="268">
        <f t="shared" si="0"/>
        <v>0</v>
      </c>
      <c r="G17" s="268">
        <f t="shared" si="0"/>
        <v>0</v>
      </c>
      <c r="H17" s="269">
        <f t="shared" si="0"/>
        <v>74.57066412</v>
      </c>
      <c r="J17" s="271">
        <f>SUM(J10:J16)</f>
        <v>87.60076043318006</v>
      </c>
      <c r="L17" s="271">
        <f>SUM(L10:L16)</f>
        <v>-197.74369475999993</v>
      </c>
      <c r="M17" s="262"/>
      <c r="N17" s="341"/>
      <c r="O17" s="341"/>
    </row>
    <row r="18" spans="1:15" s="262" customFormat="1" ht="12.75" customHeight="1">
      <c r="A18" s="263" t="s">
        <v>104</v>
      </c>
      <c r="B18" s="453" t="s">
        <v>64</v>
      </c>
      <c r="C18" s="264">
        <v>1464.07183222</v>
      </c>
      <c r="D18" s="265">
        <v>0</v>
      </c>
      <c r="E18" s="265">
        <v>1262.16527076</v>
      </c>
      <c r="F18" s="265">
        <v>1207.36935723</v>
      </c>
      <c r="G18" s="265">
        <v>0</v>
      </c>
      <c r="H18" s="265">
        <v>54.79591352999998</v>
      </c>
      <c r="I18" s="245"/>
      <c r="J18" s="266">
        <v>-39.140018210806865</v>
      </c>
      <c r="K18" s="245"/>
      <c r="L18" s="266">
        <v>0</v>
      </c>
      <c r="N18" s="341"/>
      <c r="O18" s="341"/>
    </row>
    <row r="19" spans="1:15" s="262" customFormat="1" ht="12.75" customHeight="1">
      <c r="A19" s="263" t="s">
        <v>103</v>
      </c>
      <c r="B19" s="453"/>
      <c r="C19" s="264">
        <v>209.33400620999998</v>
      </c>
      <c r="D19" s="265">
        <v>0</v>
      </c>
      <c r="E19" s="265">
        <v>82.67060314999998</v>
      </c>
      <c r="F19" s="265">
        <v>89.84842062</v>
      </c>
      <c r="G19" s="265">
        <v>0</v>
      </c>
      <c r="H19" s="265">
        <v>0</v>
      </c>
      <c r="I19" s="245"/>
      <c r="J19" s="266">
        <v>-1.8523911419711823</v>
      </c>
      <c r="K19" s="245"/>
      <c r="L19" s="266">
        <v>-0.818493049999999</v>
      </c>
      <c r="N19" s="341"/>
      <c r="O19" s="341"/>
    </row>
    <row r="20" spans="1:15" s="262" customFormat="1" ht="12.75" customHeight="1">
      <c r="A20" s="263" t="s">
        <v>102</v>
      </c>
      <c r="B20" s="453"/>
      <c r="C20" s="264">
        <v>88.62414507000001</v>
      </c>
      <c r="D20" s="265">
        <v>0</v>
      </c>
      <c r="E20" s="265">
        <v>52.576891560000014</v>
      </c>
      <c r="F20" s="265">
        <v>0</v>
      </c>
      <c r="G20" s="265">
        <v>0</v>
      </c>
      <c r="H20" s="265">
        <v>52.576891560000014</v>
      </c>
      <c r="I20" s="245"/>
      <c r="J20" s="266">
        <v>-115.85488170103119</v>
      </c>
      <c r="K20" s="245"/>
      <c r="L20" s="266">
        <v>0.3291403299999942</v>
      </c>
      <c r="N20" s="341"/>
      <c r="O20" s="341"/>
    </row>
    <row r="21" spans="1:15" s="262" customFormat="1" ht="12.75" customHeight="1">
      <c r="A21" s="263" t="s">
        <v>101</v>
      </c>
      <c r="B21" s="453"/>
      <c r="C21" s="264">
        <v>258.78979291</v>
      </c>
      <c r="D21" s="265">
        <v>0</v>
      </c>
      <c r="E21" s="265">
        <v>235.4434066</v>
      </c>
      <c r="F21" s="265">
        <v>34.33616717</v>
      </c>
      <c r="G21" s="265">
        <v>0</v>
      </c>
      <c r="H21" s="265">
        <v>201.10723943</v>
      </c>
      <c r="I21" s="245"/>
      <c r="J21" s="266">
        <v>-167.24733252076493</v>
      </c>
      <c r="K21" s="245"/>
      <c r="L21" s="266">
        <v>36.212644909999966</v>
      </c>
      <c r="N21" s="341"/>
      <c r="O21" s="341"/>
    </row>
    <row r="22" spans="1:15" s="262" customFormat="1" ht="12.75" customHeight="1">
      <c r="A22" s="263" t="s">
        <v>100</v>
      </c>
      <c r="B22" s="453"/>
      <c r="C22" s="264">
        <v>689.0329919300001</v>
      </c>
      <c r="D22" s="265">
        <v>0</v>
      </c>
      <c r="E22" s="265">
        <v>568.6767064100001</v>
      </c>
      <c r="F22" s="265">
        <v>0</v>
      </c>
      <c r="G22" s="265">
        <v>0</v>
      </c>
      <c r="H22" s="265">
        <v>568.6767064100001</v>
      </c>
      <c r="I22" s="245"/>
      <c r="J22" s="266">
        <v>-15.564895703676626</v>
      </c>
      <c r="K22" s="245"/>
      <c r="L22" s="266">
        <v>-137.40387884999998</v>
      </c>
      <c r="N22" s="341"/>
      <c r="O22" s="341"/>
    </row>
    <row r="23" spans="1:15" s="262" customFormat="1" ht="12.75" customHeight="1">
      <c r="A23" s="263" t="s">
        <v>99</v>
      </c>
      <c r="B23" s="453"/>
      <c r="C23" s="264">
        <v>138.81219432</v>
      </c>
      <c r="D23" s="265">
        <v>0</v>
      </c>
      <c r="E23" s="265">
        <v>0</v>
      </c>
      <c r="F23" s="265">
        <v>0</v>
      </c>
      <c r="G23" s="265">
        <v>0</v>
      </c>
      <c r="H23" s="265">
        <v>0</v>
      </c>
      <c r="I23" s="245"/>
      <c r="J23" s="266">
        <v>-59.02871847354913</v>
      </c>
      <c r="K23" s="245"/>
      <c r="L23" s="266">
        <v>72.05122933999999</v>
      </c>
      <c r="N23" s="341"/>
      <c r="O23" s="341"/>
    </row>
    <row r="24" spans="1:15" s="262" customFormat="1" ht="12.75" customHeight="1">
      <c r="A24" s="263" t="s">
        <v>98</v>
      </c>
      <c r="B24" s="453"/>
      <c r="C24" s="264">
        <v>128.48452161999998</v>
      </c>
      <c r="D24" s="265">
        <v>0</v>
      </c>
      <c r="E24" s="265">
        <v>0</v>
      </c>
      <c r="F24" s="265">
        <v>0</v>
      </c>
      <c r="G24" s="265">
        <v>0</v>
      </c>
      <c r="H24" s="265">
        <v>0</v>
      </c>
      <c r="I24" s="245"/>
      <c r="J24" s="266">
        <v>-86.73634966748997</v>
      </c>
      <c r="K24" s="245"/>
      <c r="L24" s="266">
        <v>0</v>
      </c>
      <c r="N24" s="341"/>
      <c r="O24" s="341"/>
    </row>
    <row r="25" spans="1:15" s="262" customFormat="1" ht="12.75" customHeight="1">
      <c r="A25" s="267"/>
      <c r="B25" s="453"/>
      <c r="C25" s="268">
        <f aca="true" t="shared" si="1" ref="C25:H25">SUM(C18:C24)</f>
        <v>2977.1494842800003</v>
      </c>
      <c r="D25" s="268">
        <f t="shared" si="1"/>
        <v>0</v>
      </c>
      <c r="E25" s="268">
        <f t="shared" si="1"/>
        <v>2201.53287848</v>
      </c>
      <c r="F25" s="268">
        <f t="shared" si="1"/>
        <v>1331.5539450200001</v>
      </c>
      <c r="G25" s="268">
        <f t="shared" si="1"/>
        <v>0</v>
      </c>
      <c r="H25" s="269">
        <f t="shared" si="1"/>
        <v>877.15675093</v>
      </c>
      <c r="I25" s="245"/>
      <c r="J25" s="271">
        <f>SUM(J18:J24)</f>
        <v>-485.4245874192899</v>
      </c>
      <c r="K25" s="245"/>
      <c r="L25" s="271">
        <f>SUM(L18:L24)</f>
        <v>-29.629357320000025</v>
      </c>
      <c r="N25" s="341"/>
      <c r="O25" s="341"/>
    </row>
    <row r="26" spans="1:15" s="262" customFormat="1" ht="12.75" customHeight="1">
      <c r="A26" s="263" t="s">
        <v>104</v>
      </c>
      <c r="B26" s="453" t="s">
        <v>65</v>
      </c>
      <c r="C26" s="264">
        <v>0</v>
      </c>
      <c r="D26" s="265">
        <v>0</v>
      </c>
      <c r="E26" s="265">
        <v>0</v>
      </c>
      <c r="F26" s="265">
        <v>0</v>
      </c>
      <c r="G26" s="265">
        <v>0</v>
      </c>
      <c r="H26" s="265">
        <v>0</v>
      </c>
      <c r="I26" s="245"/>
      <c r="J26" s="266">
        <v>0</v>
      </c>
      <c r="K26" s="245"/>
      <c r="L26" s="266">
        <v>-38.47586891</v>
      </c>
      <c r="N26" s="341"/>
      <c r="O26" s="341"/>
    </row>
    <row r="27" spans="1:15" s="262" customFormat="1" ht="12.75" customHeight="1">
      <c r="A27" s="263" t="s">
        <v>103</v>
      </c>
      <c r="B27" s="453"/>
      <c r="C27" s="264">
        <v>0</v>
      </c>
      <c r="D27" s="265">
        <v>0</v>
      </c>
      <c r="E27" s="265">
        <v>0</v>
      </c>
      <c r="F27" s="265">
        <v>0</v>
      </c>
      <c r="G27" s="265">
        <v>0</v>
      </c>
      <c r="H27" s="265">
        <v>0</v>
      </c>
      <c r="I27" s="245"/>
      <c r="J27" s="266">
        <v>0</v>
      </c>
      <c r="K27" s="245"/>
      <c r="L27" s="266">
        <v>35.39458803000001</v>
      </c>
      <c r="N27" s="341"/>
      <c r="O27" s="341"/>
    </row>
    <row r="28" spans="1:15" s="262" customFormat="1" ht="12.75" customHeight="1">
      <c r="A28" s="263" t="s">
        <v>102</v>
      </c>
      <c r="B28" s="453"/>
      <c r="C28" s="264">
        <v>0</v>
      </c>
      <c r="D28" s="265">
        <v>0</v>
      </c>
      <c r="E28" s="265">
        <v>0</v>
      </c>
      <c r="F28" s="265">
        <v>0</v>
      </c>
      <c r="G28" s="265">
        <v>0</v>
      </c>
      <c r="H28" s="265">
        <v>0</v>
      </c>
      <c r="I28" s="245"/>
      <c r="J28" s="266">
        <v>0</v>
      </c>
      <c r="K28" s="245"/>
      <c r="L28" s="266">
        <v>36.216358929999984</v>
      </c>
      <c r="N28" s="341"/>
      <c r="O28" s="341"/>
    </row>
    <row r="29" spans="1:15" s="262" customFormat="1" ht="12.75" customHeight="1">
      <c r="A29" s="263" t="s">
        <v>101</v>
      </c>
      <c r="B29" s="453"/>
      <c r="C29" s="264">
        <v>0</v>
      </c>
      <c r="D29" s="265">
        <v>0</v>
      </c>
      <c r="E29" s="265">
        <v>0</v>
      </c>
      <c r="F29" s="265">
        <v>0</v>
      </c>
      <c r="G29" s="265">
        <v>0</v>
      </c>
      <c r="H29" s="265">
        <v>0</v>
      </c>
      <c r="I29" s="245"/>
      <c r="J29" s="266">
        <v>0</v>
      </c>
      <c r="K29" s="245"/>
      <c r="L29" s="266">
        <v>-52.082097989999994</v>
      </c>
      <c r="N29" s="341"/>
      <c r="O29" s="341"/>
    </row>
    <row r="30" spans="1:15" s="262" customFormat="1" ht="12.75" customHeight="1">
      <c r="A30" s="263" t="s">
        <v>100</v>
      </c>
      <c r="B30" s="453"/>
      <c r="C30" s="264">
        <v>0</v>
      </c>
      <c r="D30" s="265">
        <v>0</v>
      </c>
      <c r="E30" s="265">
        <v>0</v>
      </c>
      <c r="F30" s="265">
        <v>0</v>
      </c>
      <c r="G30" s="265">
        <v>0</v>
      </c>
      <c r="H30" s="265">
        <v>0</v>
      </c>
      <c r="I30" s="245"/>
      <c r="J30" s="266">
        <v>0</v>
      </c>
      <c r="K30" s="245"/>
      <c r="L30" s="266">
        <v>-12.396852209999963</v>
      </c>
      <c r="N30" s="341"/>
      <c r="O30" s="341"/>
    </row>
    <row r="31" spans="1:15" s="262" customFormat="1" ht="12.75" customHeight="1">
      <c r="A31" s="263" t="s">
        <v>99</v>
      </c>
      <c r="B31" s="453"/>
      <c r="C31" s="264">
        <v>0</v>
      </c>
      <c r="D31" s="265">
        <v>0</v>
      </c>
      <c r="E31" s="265">
        <v>0</v>
      </c>
      <c r="F31" s="265">
        <v>0</v>
      </c>
      <c r="G31" s="265">
        <v>0</v>
      </c>
      <c r="H31" s="265">
        <v>0</v>
      </c>
      <c r="I31" s="245"/>
      <c r="J31" s="266">
        <v>0</v>
      </c>
      <c r="K31" s="245"/>
      <c r="L31" s="266">
        <v>7.066838869999998</v>
      </c>
      <c r="N31" s="341"/>
      <c r="O31" s="341"/>
    </row>
    <row r="32" spans="1:15" s="262" customFormat="1" ht="12.75" customHeight="1">
      <c r="A32" s="263" t="s">
        <v>98</v>
      </c>
      <c r="B32" s="453"/>
      <c r="C32" s="264">
        <v>0</v>
      </c>
      <c r="D32" s="265">
        <v>0</v>
      </c>
      <c r="E32" s="265">
        <v>0</v>
      </c>
      <c r="F32" s="265">
        <v>0</v>
      </c>
      <c r="G32" s="265">
        <v>0</v>
      </c>
      <c r="H32" s="265">
        <v>0</v>
      </c>
      <c r="I32" s="245"/>
      <c r="J32" s="266">
        <v>0</v>
      </c>
      <c r="K32" s="245"/>
      <c r="L32" s="266">
        <v>0</v>
      </c>
      <c r="N32" s="341"/>
      <c r="O32" s="341"/>
    </row>
    <row r="33" spans="1:15" s="262" customFormat="1" ht="12.75" customHeight="1">
      <c r="A33" s="267"/>
      <c r="B33" s="453"/>
      <c r="C33" s="268">
        <f aca="true" t="shared" si="2" ref="C33:H33">SUM(C26:C32)</f>
        <v>0</v>
      </c>
      <c r="D33" s="268">
        <f t="shared" si="2"/>
        <v>0</v>
      </c>
      <c r="E33" s="268">
        <f t="shared" si="2"/>
        <v>0</v>
      </c>
      <c r="F33" s="268">
        <f t="shared" si="2"/>
        <v>0</v>
      </c>
      <c r="G33" s="268">
        <f t="shared" si="2"/>
        <v>0</v>
      </c>
      <c r="H33" s="269">
        <f t="shared" si="2"/>
        <v>0</v>
      </c>
      <c r="I33" s="245"/>
      <c r="J33" s="271">
        <f>SUM(J26:J32)</f>
        <v>0</v>
      </c>
      <c r="K33" s="245"/>
      <c r="L33" s="271">
        <f>SUM(L26:L32)</f>
        <v>-24.27703327999997</v>
      </c>
      <c r="N33" s="341"/>
      <c r="O33" s="341"/>
    </row>
    <row r="34" spans="1:15" s="262" customFormat="1" ht="12.75" customHeight="1">
      <c r="A34" s="263" t="s">
        <v>104</v>
      </c>
      <c r="B34" s="453" t="s">
        <v>66</v>
      </c>
      <c r="C34" s="264">
        <v>0</v>
      </c>
      <c r="D34" s="265">
        <v>0</v>
      </c>
      <c r="E34" s="265">
        <v>0</v>
      </c>
      <c r="F34" s="265">
        <v>0</v>
      </c>
      <c r="G34" s="265">
        <v>0</v>
      </c>
      <c r="H34" s="265">
        <v>0</v>
      </c>
      <c r="I34" s="245"/>
      <c r="J34" s="266">
        <v>0.27860461997999997</v>
      </c>
      <c r="K34" s="245"/>
      <c r="L34" s="266">
        <v>0</v>
      </c>
      <c r="N34" s="341"/>
      <c r="O34" s="341"/>
    </row>
    <row r="35" spans="1:15" s="262" customFormat="1" ht="12.75" customHeight="1">
      <c r="A35" s="263" t="s">
        <v>103</v>
      </c>
      <c r="B35" s="453"/>
      <c r="C35" s="264">
        <v>0</v>
      </c>
      <c r="D35" s="265">
        <v>0</v>
      </c>
      <c r="E35" s="265">
        <v>0</v>
      </c>
      <c r="F35" s="265">
        <v>0</v>
      </c>
      <c r="G35" s="265">
        <v>0</v>
      </c>
      <c r="H35" s="265">
        <v>0</v>
      </c>
      <c r="I35" s="245"/>
      <c r="J35" s="266">
        <v>0</v>
      </c>
      <c r="K35" s="245"/>
      <c r="L35" s="266">
        <v>0</v>
      </c>
      <c r="N35" s="341"/>
      <c r="O35" s="341"/>
    </row>
    <row r="36" spans="1:15" s="262" customFormat="1" ht="12.75" customHeight="1">
      <c r="A36" s="263" t="s">
        <v>102</v>
      </c>
      <c r="B36" s="453"/>
      <c r="C36" s="264">
        <v>1.76692208</v>
      </c>
      <c r="D36" s="265">
        <v>0</v>
      </c>
      <c r="E36" s="265">
        <v>1.76692208</v>
      </c>
      <c r="F36" s="265">
        <v>0</v>
      </c>
      <c r="G36" s="265">
        <v>0</v>
      </c>
      <c r="H36" s="265">
        <v>1.76692208</v>
      </c>
      <c r="I36" s="245"/>
      <c r="J36" s="266">
        <v>0</v>
      </c>
      <c r="K36" s="245"/>
      <c r="L36" s="266">
        <v>0</v>
      </c>
      <c r="N36" s="341"/>
      <c r="O36" s="341"/>
    </row>
    <row r="37" spans="1:15" s="262" customFormat="1" ht="12.75" customHeight="1">
      <c r="A37" s="263" t="s">
        <v>101</v>
      </c>
      <c r="B37" s="453"/>
      <c r="C37" s="264">
        <v>0</v>
      </c>
      <c r="D37" s="265">
        <v>0</v>
      </c>
      <c r="E37" s="265">
        <v>0</v>
      </c>
      <c r="F37" s="265">
        <v>0</v>
      </c>
      <c r="G37" s="265">
        <v>0</v>
      </c>
      <c r="H37" s="265">
        <v>0</v>
      </c>
      <c r="I37" s="245"/>
      <c r="J37" s="266">
        <v>0</v>
      </c>
      <c r="K37" s="245"/>
      <c r="L37" s="266">
        <v>0</v>
      </c>
      <c r="N37" s="341"/>
      <c r="O37" s="341"/>
    </row>
    <row r="38" spans="1:15" s="262" customFormat="1" ht="12.75" customHeight="1">
      <c r="A38" s="263" t="s">
        <v>100</v>
      </c>
      <c r="B38" s="453"/>
      <c r="C38" s="264">
        <v>1.80339961</v>
      </c>
      <c r="D38" s="265">
        <v>0</v>
      </c>
      <c r="E38" s="265">
        <v>1.80339961</v>
      </c>
      <c r="F38" s="265">
        <v>0</v>
      </c>
      <c r="G38" s="265">
        <v>0</v>
      </c>
      <c r="H38" s="265">
        <v>1.80339961</v>
      </c>
      <c r="I38" s="245"/>
      <c r="J38" s="266">
        <v>0</v>
      </c>
      <c r="K38" s="245"/>
      <c r="L38" s="266">
        <v>0</v>
      </c>
      <c r="N38" s="341"/>
      <c r="O38" s="341"/>
    </row>
    <row r="39" spans="1:15" s="262" customFormat="1" ht="12.75" customHeight="1">
      <c r="A39" s="263" t="s">
        <v>99</v>
      </c>
      <c r="B39" s="453"/>
      <c r="C39" s="264">
        <v>2.66314129</v>
      </c>
      <c r="D39" s="265">
        <v>0</v>
      </c>
      <c r="E39" s="265">
        <v>2.66314129</v>
      </c>
      <c r="F39" s="265">
        <v>0</v>
      </c>
      <c r="G39" s="265">
        <v>0</v>
      </c>
      <c r="H39" s="265">
        <v>2.66314129</v>
      </c>
      <c r="I39" s="245"/>
      <c r="J39" s="266">
        <v>0</v>
      </c>
      <c r="K39" s="245"/>
      <c r="L39" s="266">
        <v>0</v>
      </c>
      <c r="N39" s="341"/>
      <c r="O39" s="341"/>
    </row>
    <row r="40" spans="1:15" s="262" customFormat="1" ht="12.75" customHeight="1">
      <c r="A40" s="263" t="s">
        <v>98</v>
      </c>
      <c r="B40" s="453"/>
      <c r="C40" s="264">
        <v>0</v>
      </c>
      <c r="D40" s="265">
        <v>0</v>
      </c>
      <c r="E40" s="265">
        <v>0</v>
      </c>
      <c r="F40" s="265">
        <v>0</v>
      </c>
      <c r="G40" s="265">
        <v>0</v>
      </c>
      <c r="H40" s="265">
        <v>0</v>
      </c>
      <c r="I40" s="245"/>
      <c r="J40" s="266">
        <v>0</v>
      </c>
      <c r="K40" s="245"/>
      <c r="L40" s="266">
        <v>0</v>
      </c>
      <c r="N40" s="341"/>
      <c r="O40" s="341"/>
    </row>
    <row r="41" spans="1:15" s="262" customFormat="1" ht="12.75" customHeight="1">
      <c r="A41" s="267"/>
      <c r="B41" s="453"/>
      <c r="C41" s="268">
        <f aca="true" t="shared" si="3" ref="C41:H41">SUM(C34:C40)</f>
        <v>6.2334629800000005</v>
      </c>
      <c r="D41" s="268">
        <f t="shared" si="3"/>
        <v>0</v>
      </c>
      <c r="E41" s="268">
        <f t="shared" si="3"/>
        <v>6.2334629800000005</v>
      </c>
      <c r="F41" s="268">
        <f t="shared" si="3"/>
        <v>0</v>
      </c>
      <c r="G41" s="268">
        <f t="shared" si="3"/>
        <v>0</v>
      </c>
      <c r="H41" s="269">
        <f t="shared" si="3"/>
        <v>6.2334629800000005</v>
      </c>
      <c r="I41" s="245"/>
      <c r="J41" s="271">
        <f>SUM(J34:J40)</f>
        <v>0.27860461997999997</v>
      </c>
      <c r="K41" s="245"/>
      <c r="L41" s="271">
        <f>SUM(L34:L40)</f>
        <v>0</v>
      </c>
      <c r="N41" s="341"/>
      <c r="O41" s="341"/>
    </row>
    <row r="42" spans="1:15" s="262" customFormat="1" ht="12.75" customHeight="1">
      <c r="A42" s="263" t="s">
        <v>104</v>
      </c>
      <c r="B42" s="453" t="s">
        <v>67</v>
      </c>
      <c r="C42" s="264">
        <v>0.6995396899999999</v>
      </c>
      <c r="D42" s="265">
        <v>0</v>
      </c>
      <c r="E42" s="265">
        <v>0.6995396899999999</v>
      </c>
      <c r="F42" s="265">
        <v>0</v>
      </c>
      <c r="G42" s="265">
        <v>0</v>
      </c>
      <c r="H42" s="265">
        <v>0.6995396899999999</v>
      </c>
      <c r="I42" s="245"/>
      <c r="J42" s="266">
        <v>4.04594179995</v>
      </c>
      <c r="K42" s="245"/>
      <c r="L42" s="266">
        <v>0</v>
      </c>
      <c r="N42" s="341"/>
      <c r="O42" s="341"/>
    </row>
    <row r="43" spans="1:15" s="262" customFormat="1" ht="12.75" customHeight="1">
      <c r="A43" s="263" t="s">
        <v>103</v>
      </c>
      <c r="B43" s="453"/>
      <c r="C43" s="264">
        <v>0.37468235</v>
      </c>
      <c r="D43" s="265">
        <v>0</v>
      </c>
      <c r="E43" s="265">
        <v>0.37468235</v>
      </c>
      <c r="F43" s="265">
        <v>0</v>
      </c>
      <c r="G43" s="265">
        <v>0</v>
      </c>
      <c r="H43" s="265">
        <v>0.37468235</v>
      </c>
      <c r="I43" s="245"/>
      <c r="J43" s="266">
        <v>0</v>
      </c>
      <c r="K43" s="245"/>
      <c r="L43" s="266">
        <v>33.125466620000005</v>
      </c>
      <c r="N43" s="341"/>
      <c r="O43" s="341"/>
    </row>
    <row r="44" spans="1:15" s="262" customFormat="1" ht="12.75" customHeight="1">
      <c r="A44" s="263" t="s">
        <v>102</v>
      </c>
      <c r="B44" s="453"/>
      <c r="C44" s="264">
        <v>0.42664756</v>
      </c>
      <c r="D44" s="265">
        <v>0</v>
      </c>
      <c r="E44" s="265">
        <v>0.42664756</v>
      </c>
      <c r="F44" s="265">
        <v>0</v>
      </c>
      <c r="G44" s="265">
        <v>0</v>
      </c>
      <c r="H44" s="265">
        <v>0.42664756</v>
      </c>
      <c r="I44" s="245"/>
      <c r="J44" s="266">
        <v>0</v>
      </c>
      <c r="K44" s="245"/>
      <c r="L44" s="266">
        <v>27.825951330000002</v>
      </c>
      <c r="N44" s="341"/>
      <c r="O44" s="341"/>
    </row>
    <row r="45" spans="1:15" s="262" customFormat="1" ht="12.75" customHeight="1">
      <c r="A45" s="263" t="s">
        <v>101</v>
      </c>
      <c r="B45" s="453"/>
      <c r="C45" s="264">
        <v>9.974660740000001</v>
      </c>
      <c r="D45" s="265">
        <v>0</v>
      </c>
      <c r="E45" s="265">
        <v>5.993104830000001</v>
      </c>
      <c r="F45" s="265">
        <v>0</v>
      </c>
      <c r="G45" s="265">
        <v>0</v>
      </c>
      <c r="H45" s="265">
        <v>5.993104830000001</v>
      </c>
      <c r="I45" s="245"/>
      <c r="J45" s="266">
        <v>0</v>
      </c>
      <c r="K45" s="245"/>
      <c r="L45" s="266">
        <v>-44.8409791</v>
      </c>
      <c r="N45" s="341"/>
      <c r="O45" s="341"/>
    </row>
    <row r="46" spans="1:15" s="262" customFormat="1" ht="12.75" customHeight="1">
      <c r="A46" s="263" t="s">
        <v>100</v>
      </c>
      <c r="B46" s="453"/>
      <c r="C46" s="264">
        <v>28.63293868</v>
      </c>
      <c r="D46" s="265">
        <v>0</v>
      </c>
      <c r="E46" s="265">
        <v>28.63293868</v>
      </c>
      <c r="F46" s="265">
        <v>0</v>
      </c>
      <c r="G46" s="265">
        <v>0</v>
      </c>
      <c r="H46" s="265">
        <v>28.63293868</v>
      </c>
      <c r="I46" s="245"/>
      <c r="J46" s="266">
        <v>-2.65914721849</v>
      </c>
      <c r="K46" s="245"/>
      <c r="L46" s="266">
        <v>-7.761341339999973</v>
      </c>
      <c r="N46" s="341"/>
      <c r="O46" s="341"/>
    </row>
    <row r="47" spans="1:15" s="262" customFormat="1" ht="12.75" customHeight="1">
      <c r="A47" s="263" t="s">
        <v>99</v>
      </c>
      <c r="B47" s="453"/>
      <c r="C47" s="264">
        <v>12.16367001</v>
      </c>
      <c r="D47" s="265">
        <v>0</v>
      </c>
      <c r="E47" s="265">
        <v>12.16367001</v>
      </c>
      <c r="F47" s="265">
        <v>0</v>
      </c>
      <c r="G47" s="265">
        <v>0</v>
      </c>
      <c r="H47" s="265">
        <v>12.16367001</v>
      </c>
      <c r="I47" s="245"/>
      <c r="J47" s="266">
        <v>0</v>
      </c>
      <c r="K47" s="245"/>
      <c r="L47" s="266">
        <v>-15.342712339999995</v>
      </c>
      <c r="N47" s="341"/>
      <c r="O47" s="341"/>
    </row>
    <row r="48" spans="1:15" s="262" customFormat="1" ht="12.75" customHeight="1">
      <c r="A48" s="263" t="s">
        <v>98</v>
      </c>
      <c r="B48" s="453"/>
      <c r="C48" s="264">
        <v>0.09109063</v>
      </c>
      <c r="D48" s="265">
        <v>0</v>
      </c>
      <c r="E48" s="265">
        <v>0</v>
      </c>
      <c r="F48" s="265">
        <v>0</v>
      </c>
      <c r="G48" s="265">
        <v>0</v>
      </c>
      <c r="H48" s="265">
        <v>0</v>
      </c>
      <c r="I48" s="245"/>
      <c r="J48" s="266">
        <v>0</v>
      </c>
      <c r="K48" s="245"/>
      <c r="L48" s="266">
        <v>0</v>
      </c>
      <c r="N48" s="341"/>
      <c r="O48" s="341"/>
    </row>
    <row r="49" spans="1:15" s="262" customFormat="1" ht="12.75" customHeight="1">
      <c r="A49" s="267"/>
      <c r="B49" s="453"/>
      <c r="C49" s="268">
        <f aca="true" t="shared" si="4" ref="C49:H49">SUM(C42:C48)</f>
        <v>52.36322966</v>
      </c>
      <c r="D49" s="268">
        <f t="shared" si="4"/>
        <v>0</v>
      </c>
      <c r="E49" s="268">
        <f t="shared" si="4"/>
        <v>48.290583119999994</v>
      </c>
      <c r="F49" s="268">
        <f t="shared" si="4"/>
        <v>0</v>
      </c>
      <c r="G49" s="268">
        <f t="shared" si="4"/>
        <v>0</v>
      </c>
      <c r="H49" s="269">
        <f t="shared" si="4"/>
        <v>48.290583119999994</v>
      </c>
      <c r="I49" s="245"/>
      <c r="J49" s="271">
        <f>SUM(J42:J48)</f>
        <v>1.3867945814599998</v>
      </c>
      <c r="K49" s="245"/>
      <c r="L49" s="271">
        <f>SUM(L42:L48)</f>
        <v>-6.993614829999959</v>
      </c>
      <c r="N49" s="341"/>
      <c r="O49" s="341"/>
    </row>
    <row r="50" spans="1:15" s="262" customFormat="1" ht="12.75" customHeight="1">
      <c r="A50" s="263" t="s">
        <v>104</v>
      </c>
      <c r="B50" s="453" t="s">
        <v>68</v>
      </c>
      <c r="C50" s="264">
        <v>48.40679517</v>
      </c>
      <c r="D50" s="265">
        <v>0</v>
      </c>
      <c r="E50" s="265">
        <v>0</v>
      </c>
      <c r="F50" s="265">
        <v>0</v>
      </c>
      <c r="G50" s="265">
        <v>0</v>
      </c>
      <c r="H50" s="265">
        <v>0</v>
      </c>
      <c r="I50" s="245"/>
      <c r="J50" s="266">
        <v>19.422342874459993</v>
      </c>
      <c r="K50" s="245"/>
      <c r="L50" s="266">
        <v>0</v>
      </c>
      <c r="N50" s="341"/>
      <c r="O50" s="341"/>
    </row>
    <row r="51" spans="1:15" s="262" customFormat="1" ht="12.75" customHeight="1">
      <c r="A51" s="263" t="s">
        <v>103</v>
      </c>
      <c r="B51" s="453"/>
      <c r="C51" s="264">
        <v>2.8839167499999996</v>
      </c>
      <c r="D51" s="265">
        <v>0</v>
      </c>
      <c r="E51" s="265">
        <v>2.8839167499999996</v>
      </c>
      <c r="F51" s="265">
        <v>0</v>
      </c>
      <c r="G51" s="265">
        <v>0</v>
      </c>
      <c r="H51" s="265">
        <v>2.8839167499999996</v>
      </c>
      <c r="I51" s="245"/>
      <c r="J51" s="266">
        <v>24.749907411762077</v>
      </c>
      <c r="K51" s="245"/>
      <c r="L51" s="266">
        <v>-3.22840983</v>
      </c>
      <c r="N51" s="341"/>
      <c r="O51" s="341"/>
    </row>
    <row r="52" spans="1:15" s="262" customFormat="1" ht="12.75" customHeight="1">
      <c r="A52" s="263" t="s">
        <v>102</v>
      </c>
      <c r="B52" s="453"/>
      <c r="C52" s="264">
        <v>0.21232053</v>
      </c>
      <c r="D52" s="265">
        <v>0</v>
      </c>
      <c r="E52" s="265">
        <v>0</v>
      </c>
      <c r="F52" s="265">
        <v>0</v>
      </c>
      <c r="G52" s="265">
        <v>0</v>
      </c>
      <c r="H52" s="265">
        <v>0</v>
      </c>
      <c r="I52" s="245"/>
      <c r="J52" s="266">
        <v>-2.175932547052766</v>
      </c>
      <c r="K52" s="245"/>
      <c r="L52" s="266">
        <v>-4.62387834</v>
      </c>
      <c r="N52" s="341"/>
      <c r="O52" s="341"/>
    </row>
    <row r="53" spans="1:15" s="262" customFormat="1" ht="12.75" customHeight="1">
      <c r="A53" s="263" t="s">
        <v>101</v>
      </c>
      <c r="B53" s="453"/>
      <c r="C53" s="264">
        <v>115.86657233</v>
      </c>
      <c r="D53" s="265">
        <v>0</v>
      </c>
      <c r="E53" s="265">
        <v>115.86657233</v>
      </c>
      <c r="F53" s="265">
        <v>0</v>
      </c>
      <c r="G53" s="265">
        <v>0</v>
      </c>
      <c r="H53" s="265">
        <v>115.86657233</v>
      </c>
      <c r="I53" s="245"/>
      <c r="J53" s="266">
        <v>-7.79569057516</v>
      </c>
      <c r="K53" s="245"/>
      <c r="L53" s="266">
        <v>109.73516344000001</v>
      </c>
      <c r="N53" s="341"/>
      <c r="O53" s="341"/>
    </row>
    <row r="54" spans="1:15" s="262" customFormat="1" ht="12.75" customHeight="1">
      <c r="A54" s="263" t="s">
        <v>100</v>
      </c>
      <c r="B54" s="453"/>
      <c r="C54" s="264">
        <v>13.448327549999998</v>
      </c>
      <c r="D54" s="265">
        <v>0</v>
      </c>
      <c r="E54" s="265">
        <v>13.448327549999998</v>
      </c>
      <c r="F54" s="265">
        <v>0</v>
      </c>
      <c r="G54" s="265">
        <v>0</v>
      </c>
      <c r="H54" s="265">
        <v>13.448327549999998</v>
      </c>
      <c r="I54" s="245"/>
      <c r="J54" s="266">
        <v>-24.168552671691597</v>
      </c>
      <c r="K54" s="245"/>
      <c r="L54" s="266">
        <v>-6.205296130000022</v>
      </c>
      <c r="N54" s="341"/>
      <c r="O54" s="341"/>
    </row>
    <row r="55" spans="1:15" s="262" customFormat="1" ht="12.75" customHeight="1">
      <c r="A55" s="263" t="s">
        <v>99</v>
      </c>
      <c r="B55" s="453"/>
      <c r="C55" s="264">
        <v>12.528428009999999</v>
      </c>
      <c r="D55" s="265">
        <v>0</v>
      </c>
      <c r="E55" s="265">
        <v>0</v>
      </c>
      <c r="F55" s="265">
        <v>0</v>
      </c>
      <c r="G55" s="265">
        <v>0</v>
      </c>
      <c r="H55" s="265">
        <v>0</v>
      </c>
      <c r="I55" s="245"/>
      <c r="J55" s="266">
        <v>-19.06895533034547</v>
      </c>
      <c r="K55" s="245"/>
      <c r="L55" s="266">
        <v>-0.5862697800000021</v>
      </c>
      <c r="N55" s="341"/>
      <c r="O55" s="341"/>
    </row>
    <row r="56" spans="1:15" s="262" customFormat="1" ht="12.75" customHeight="1">
      <c r="A56" s="263" t="s">
        <v>98</v>
      </c>
      <c r="B56" s="453"/>
      <c r="C56" s="264">
        <v>0</v>
      </c>
      <c r="D56" s="265">
        <v>0</v>
      </c>
      <c r="E56" s="265">
        <v>0</v>
      </c>
      <c r="F56" s="265">
        <v>0</v>
      </c>
      <c r="G56" s="265">
        <v>0</v>
      </c>
      <c r="H56" s="265">
        <v>0</v>
      </c>
      <c r="I56" s="245"/>
      <c r="J56" s="266">
        <v>-1.5769236752822413</v>
      </c>
      <c r="K56" s="245"/>
      <c r="L56" s="266">
        <v>0</v>
      </c>
      <c r="N56" s="341"/>
      <c r="O56" s="341"/>
    </row>
    <row r="57" spans="1:15" s="262" customFormat="1" ht="12.75" customHeight="1">
      <c r="A57" s="267"/>
      <c r="B57" s="453"/>
      <c r="C57" s="268">
        <f aca="true" t="shared" si="5" ref="C57:H57">SUM(C50:C56)</f>
        <v>193.34636034</v>
      </c>
      <c r="D57" s="268">
        <f t="shared" si="5"/>
        <v>0</v>
      </c>
      <c r="E57" s="268">
        <f t="shared" si="5"/>
        <v>132.19881662999998</v>
      </c>
      <c r="F57" s="268">
        <f t="shared" si="5"/>
        <v>0</v>
      </c>
      <c r="G57" s="268">
        <f t="shared" si="5"/>
        <v>0</v>
      </c>
      <c r="H57" s="269">
        <f t="shared" si="5"/>
        <v>132.19881662999998</v>
      </c>
      <c r="I57" s="245"/>
      <c r="J57" s="271">
        <f>SUM(J50:J56)</f>
        <v>-10.613804513310011</v>
      </c>
      <c r="K57" s="245"/>
      <c r="L57" s="271">
        <f>SUM(L50:L56)</f>
        <v>95.09130936</v>
      </c>
      <c r="N57" s="341"/>
      <c r="O57" s="341"/>
    </row>
    <row r="58" spans="1:15" s="262" customFormat="1" ht="12.75" customHeight="1">
      <c r="A58" s="263" t="s">
        <v>104</v>
      </c>
      <c r="B58" s="453" t="s">
        <v>69</v>
      </c>
      <c r="C58" s="264">
        <v>0</v>
      </c>
      <c r="D58" s="265">
        <v>0</v>
      </c>
      <c r="E58" s="265">
        <v>0</v>
      </c>
      <c r="F58" s="265">
        <v>0</v>
      </c>
      <c r="G58" s="265">
        <v>0</v>
      </c>
      <c r="H58" s="265">
        <v>0</v>
      </c>
      <c r="I58" s="245"/>
      <c r="J58" s="266">
        <v>0.3248459813955488</v>
      </c>
      <c r="K58" s="245"/>
      <c r="L58" s="266">
        <v>0</v>
      </c>
      <c r="N58" s="341"/>
      <c r="O58" s="341"/>
    </row>
    <row r="59" spans="1:15" s="262" customFormat="1" ht="12.75" customHeight="1">
      <c r="A59" s="263" t="s">
        <v>103</v>
      </c>
      <c r="B59" s="453"/>
      <c r="C59" s="264">
        <v>0</v>
      </c>
      <c r="D59" s="265">
        <v>0</v>
      </c>
      <c r="E59" s="265">
        <v>0</v>
      </c>
      <c r="F59" s="265">
        <v>0</v>
      </c>
      <c r="G59" s="265">
        <v>0</v>
      </c>
      <c r="H59" s="265">
        <v>0</v>
      </c>
      <c r="I59" s="245"/>
      <c r="J59" s="266">
        <v>0</v>
      </c>
      <c r="K59" s="245"/>
      <c r="L59" s="266">
        <v>0</v>
      </c>
      <c r="N59" s="341"/>
      <c r="O59" s="341"/>
    </row>
    <row r="60" spans="1:15" s="262" customFormat="1" ht="12.75" customHeight="1">
      <c r="A60" s="263" t="s">
        <v>102</v>
      </c>
      <c r="B60" s="453"/>
      <c r="C60" s="264">
        <v>0</v>
      </c>
      <c r="D60" s="265">
        <v>0</v>
      </c>
      <c r="E60" s="265">
        <v>0</v>
      </c>
      <c r="F60" s="265">
        <v>0</v>
      </c>
      <c r="G60" s="265">
        <v>0</v>
      </c>
      <c r="H60" s="265">
        <v>0</v>
      </c>
      <c r="I60" s="245"/>
      <c r="J60" s="266">
        <v>0</v>
      </c>
      <c r="K60" s="245"/>
      <c r="L60" s="266">
        <v>-30.102878219999997</v>
      </c>
      <c r="N60" s="341"/>
      <c r="O60" s="341"/>
    </row>
    <row r="61" spans="1:15" s="262" customFormat="1" ht="12.75" customHeight="1">
      <c r="A61" s="263" t="s">
        <v>101</v>
      </c>
      <c r="B61" s="453"/>
      <c r="C61" s="264">
        <v>0</v>
      </c>
      <c r="D61" s="265">
        <v>0</v>
      </c>
      <c r="E61" s="265">
        <v>0</v>
      </c>
      <c r="F61" s="265">
        <v>0</v>
      </c>
      <c r="G61" s="265">
        <v>0</v>
      </c>
      <c r="H61" s="265">
        <v>0</v>
      </c>
      <c r="I61" s="245"/>
      <c r="J61" s="266">
        <v>0</v>
      </c>
      <c r="K61" s="245"/>
      <c r="L61" s="266">
        <v>-12.380906960000004</v>
      </c>
      <c r="N61" s="341"/>
      <c r="O61" s="341"/>
    </row>
    <row r="62" spans="1:15" s="262" customFormat="1" ht="12.75" customHeight="1">
      <c r="A62" s="263" t="s">
        <v>100</v>
      </c>
      <c r="B62" s="453"/>
      <c r="C62" s="264">
        <v>0</v>
      </c>
      <c r="D62" s="265">
        <v>0</v>
      </c>
      <c r="E62" s="265">
        <v>0</v>
      </c>
      <c r="F62" s="265">
        <v>0</v>
      </c>
      <c r="G62" s="265">
        <v>0</v>
      </c>
      <c r="H62" s="265">
        <v>0</v>
      </c>
      <c r="I62" s="245"/>
      <c r="J62" s="266">
        <v>0</v>
      </c>
      <c r="K62" s="245"/>
      <c r="L62" s="266">
        <v>26.83558968</v>
      </c>
      <c r="N62" s="341"/>
      <c r="O62" s="341"/>
    </row>
    <row r="63" spans="1:15" s="262" customFormat="1" ht="12.75" customHeight="1">
      <c r="A63" s="263" t="s">
        <v>99</v>
      </c>
      <c r="B63" s="453"/>
      <c r="C63" s="264">
        <v>0</v>
      </c>
      <c r="D63" s="265">
        <v>0</v>
      </c>
      <c r="E63" s="265">
        <v>0</v>
      </c>
      <c r="F63" s="265">
        <v>0</v>
      </c>
      <c r="G63" s="265">
        <v>0</v>
      </c>
      <c r="H63" s="265">
        <v>0</v>
      </c>
      <c r="I63" s="245"/>
      <c r="J63" s="266">
        <v>0</v>
      </c>
      <c r="K63" s="245"/>
      <c r="L63" s="266">
        <v>5.087842289999999</v>
      </c>
      <c r="N63" s="341"/>
      <c r="O63" s="341"/>
    </row>
    <row r="64" spans="1:15" s="262" customFormat="1" ht="12.75" customHeight="1">
      <c r="A64" s="263" t="s">
        <v>98</v>
      </c>
      <c r="B64" s="453"/>
      <c r="C64" s="264">
        <v>0</v>
      </c>
      <c r="D64" s="265">
        <v>0</v>
      </c>
      <c r="E64" s="265">
        <v>0</v>
      </c>
      <c r="F64" s="265">
        <v>0</v>
      </c>
      <c r="G64" s="265">
        <v>0</v>
      </c>
      <c r="H64" s="265">
        <v>0</v>
      </c>
      <c r="I64" s="245"/>
      <c r="J64" s="266">
        <v>-0.1182493474155488</v>
      </c>
      <c r="K64" s="245"/>
      <c r="L64" s="266">
        <v>0</v>
      </c>
      <c r="N64" s="341"/>
      <c r="O64" s="341"/>
    </row>
    <row r="65" spans="1:15" s="262" customFormat="1" ht="12.75" customHeight="1">
      <c r="A65" s="267"/>
      <c r="B65" s="453"/>
      <c r="C65" s="268">
        <f aca="true" t="shared" si="6" ref="C65:H65">SUM(C58:C64)</f>
        <v>0</v>
      </c>
      <c r="D65" s="268">
        <f t="shared" si="6"/>
        <v>0</v>
      </c>
      <c r="E65" s="268">
        <f t="shared" si="6"/>
        <v>0</v>
      </c>
      <c r="F65" s="268">
        <f t="shared" si="6"/>
        <v>0</v>
      </c>
      <c r="G65" s="268">
        <f t="shared" si="6"/>
        <v>0</v>
      </c>
      <c r="H65" s="269">
        <f t="shared" si="6"/>
        <v>0</v>
      </c>
      <c r="I65" s="245"/>
      <c r="J65" s="271">
        <f>SUM(J58:J64)</f>
        <v>0.20659663398000003</v>
      </c>
      <c r="K65" s="245"/>
      <c r="L65" s="271">
        <f>SUM(L58:L64)</f>
        <v>-10.56035321</v>
      </c>
      <c r="N65" s="341"/>
      <c r="O65" s="341"/>
    </row>
    <row r="66" spans="1:15" s="262" customFormat="1" ht="12.75" customHeight="1">
      <c r="A66" s="263" t="s">
        <v>104</v>
      </c>
      <c r="B66" s="453" t="s">
        <v>70</v>
      </c>
      <c r="C66" s="264">
        <v>515.7371381300001</v>
      </c>
      <c r="D66" s="265">
        <v>0</v>
      </c>
      <c r="E66" s="265">
        <v>16.913136240000085</v>
      </c>
      <c r="F66" s="265">
        <v>0</v>
      </c>
      <c r="G66" s="265">
        <v>0</v>
      </c>
      <c r="H66" s="265">
        <v>16.913136240000085</v>
      </c>
      <c r="I66" s="245"/>
      <c r="J66" s="266">
        <v>30.758410753696857</v>
      </c>
      <c r="K66" s="245"/>
      <c r="L66" s="266">
        <v>0</v>
      </c>
      <c r="N66" s="341"/>
      <c r="O66" s="341"/>
    </row>
    <row r="67" spans="1:15" s="262" customFormat="1" ht="12.75" customHeight="1">
      <c r="A67" s="263" t="s">
        <v>103</v>
      </c>
      <c r="B67" s="453"/>
      <c r="C67" s="264">
        <v>0</v>
      </c>
      <c r="D67" s="265">
        <v>0</v>
      </c>
      <c r="E67" s="265">
        <v>0</v>
      </c>
      <c r="F67" s="265">
        <v>0</v>
      </c>
      <c r="G67" s="265">
        <v>0</v>
      </c>
      <c r="H67" s="265">
        <v>0</v>
      </c>
      <c r="I67" s="245"/>
      <c r="J67" s="266">
        <v>-62.36295066034505</v>
      </c>
      <c r="K67" s="245"/>
      <c r="L67" s="266">
        <v>0</v>
      </c>
      <c r="N67" s="341"/>
      <c r="O67" s="341"/>
    </row>
    <row r="68" spans="1:15" s="262" customFormat="1" ht="12.75" customHeight="1">
      <c r="A68" s="263" t="s">
        <v>102</v>
      </c>
      <c r="B68" s="453"/>
      <c r="C68" s="264">
        <v>6.48598301</v>
      </c>
      <c r="D68" s="265">
        <v>0</v>
      </c>
      <c r="E68" s="265">
        <v>0</v>
      </c>
      <c r="F68" s="265">
        <v>0</v>
      </c>
      <c r="G68" s="265">
        <v>0</v>
      </c>
      <c r="H68" s="265">
        <v>0</v>
      </c>
      <c r="I68" s="245"/>
      <c r="J68" s="266">
        <v>-182.42335559273857</v>
      </c>
      <c r="K68" s="245"/>
      <c r="L68" s="266">
        <v>-36.03057194000001</v>
      </c>
      <c r="N68" s="341"/>
      <c r="O68" s="341"/>
    </row>
    <row r="69" spans="1:15" s="262" customFormat="1" ht="12.75" customHeight="1">
      <c r="A69" s="263" t="s">
        <v>101</v>
      </c>
      <c r="B69" s="453"/>
      <c r="C69" s="264">
        <v>2.216E-05</v>
      </c>
      <c r="D69" s="265">
        <v>0</v>
      </c>
      <c r="E69" s="265">
        <v>0</v>
      </c>
      <c r="F69" s="265">
        <v>0</v>
      </c>
      <c r="G69" s="265">
        <v>0</v>
      </c>
      <c r="H69" s="265">
        <v>0</v>
      </c>
      <c r="I69" s="245"/>
      <c r="J69" s="266">
        <v>30.990739122220724</v>
      </c>
      <c r="K69" s="245"/>
      <c r="L69" s="266">
        <v>83.26633333</v>
      </c>
      <c r="N69" s="341"/>
      <c r="O69" s="341"/>
    </row>
    <row r="70" spans="1:15" s="262" customFormat="1" ht="12.75" customHeight="1">
      <c r="A70" s="263" t="s">
        <v>100</v>
      </c>
      <c r="B70" s="453"/>
      <c r="C70" s="264">
        <v>15.39163337</v>
      </c>
      <c r="D70" s="265">
        <v>0</v>
      </c>
      <c r="E70" s="265">
        <v>0</v>
      </c>
      <c r="F70" s="265">
        <v>0</v>
      </c>
      <c r="G70" s="265">
        <v>0</v>
      </c>
      <c r="H70" s="265">
        <v>0</v>
      </c>
      <c r="I70" s="245"/>
      <c r="J70" s="266">
        <v>38.59382548061211</v>
      </c>
      <c r="K70" s="245"/>
      <c r="L70" s="266">
        <v>-87.33576543000001</v>
      </c>
      <c r="N70" s="341"/>
      <c r="O70" s="341"/>
    </row>
    <row r="71" spans="1:15" s="262" customFormat="1" ht="12.75" customHeight="1">
      <c r="A71" s="263" t="s">
        <v>99</v>
      </c>
      <c r="B71" s="453"/>
      <c r="C71" s="264">
        <v>78.59520434000001</v>
      </c>
      <c r="D71" s="265">
        <v>0</v>
      </c>
      <c r="E71" s="265">
        <v>78.37944141000001</v>
      </c>
      <c r="F71" s="265">
        <v>0</v>
      </c>
      <c r="G71" s="265">
        <v>0</v>
      </c>
      <c r="H71" s="265">
        <v>78.37944141000001</v>
      </c>
      <c r="I71" s="245"/>
      <c r="J71" s="266">
        <v>65.72393490509116</v>
      </c>
      <c r="K71" s="245"/>
      <c r="L71" s="266">
        <v>46.30395211000001</v>
      </c>
      <c r="N71" s="341"/>
      <c r="O71" s="341"/>
    </row>
    <row r="72" spans="1:15" s="262" customFormat="1" ht="12.75" customHeight="1">
      <c r="A72" s="263" t="s">
        <v>98</v>
      </c>
      <c r="B72" s="453"/>
      <c r="C72" s="264">
        <v>17.367924719999998</v>
      </c>
      <c r="D72" s="265">
        <v>0</v>
      </c>
      <c r="E72" s="265">
        <v>14.741129069999998</v>
      </c>
      <c r="F72" s="265">
        <v>0</v>
      </c>
      <c r="G72" s="265">
        <v>0</v>
      </c>
      <c r="H72" s="265">
        <v>14.741129069999998</v>
      </c>
      <c r="I72" s="245"/>
      <c r="J72" s="266">
        <v>-41.796452456647216</v>
      </c>
      <c r="K72" s="245"/>
      <c r="L72" s="266">
        <v>0</v>
      </c>
      <c r="N72" s="341"/>
      <c r="O72" s="341"/>
    </row>
    <row r="73" spans="1:15" s="262" customFormat="1" ht="12.75" customHeight="1">
      <c r="A73" s="267"/>
      <c r="B73" s="453"/>
      <c r="C73" s="268">
        <f aca="true" t="shared" si="7" ref="C73:H73">SUM(C66:C72)</f>
        <v>633.5779057300001</v>
      </c>
      <c r="D73" s="268">
        <f t="shared" si="7"/>
        <v>0</v>
      </c>
      <c r="E73" s="268">
        <f t="shared" si="7"/>
        <v>110.0337067200001</v>
      </c>
      <c r="F73" s="268">
        <f t="shared" si="7"/>
        <v>0</v>
      </c>
      <c r="G73" s="268">
        <f t="shared" si="7"/>
        <v>0</v>
      </c>
      <c r="H73" s="269">
        <f t="shared" si="7"/>
        <v>110.0337067200001</v>
      </c>
      <c r="I73" s="245"/>
      <c r="J73" s="271">
        <f>SUM(J66:J72)</f>
        <v>-120.51584844810999</v>
      </c>
      <c r="K73" s="245"/>
      <c r="L73" s="271">
        <f>SUM(L66:L72)</f>
        <v>6.2039480699999885</v>
      </c>
      <c r="N73" s="341"/>
      <c r="O73" s="341"/>
    </row>
    <row r="74" spans="1:15" s="262" customFormat="1" ht="12.75" customHeight="1">
      <c r="A74" s="263" t="s">
        <v>104</v>
      </c>
      <c r="B74" s="453" t="s">
        <v>71</v>
      </c>
      <c r="C74" s="264">
        <v>1438.147709909999</v>
      </c>
      <c r="D74" s="265">
        <v>0</v>
      </c>
      <c r="E74" s="265">
        <v>0</v>
      </c>
      <c r="F74" s="265">
        <v>0</v>
      </c>
      <c r="G74" s="265">
        <v>0</v>
      </c>
      <c r="H74" s="265">
        <v>0</v>
      </c>
      <c r="I74" s="245"/>
      <c r="J74" s="266">
        <v>16.652508782912463</v>
      </c>
      <c r="K74" s="245"/>
      <c r="L74" s="266">
        <v>28.47842182000001</v>
      </c>
      <c r="N74" s="341"/>
      <c r="O74" s="341"/>
    </row>
    <row r="75" spans="1:15" s="262" customFormat="1" ht="12.75" customHeight="1">
      <c r="A75" s="263" t="s">
        <v>103</v>
      </c>
      <c r="B75" s="453"/>
      <c r="C75" s="264">
        <v>719.8917032200001</v>
      </c>
      <c r="D75" s="265">
        <v>0</v>
      </c>
      <c r="E75" s="265">
        <v>124.52022041999999</v>
      </c>
      <c r="F75" s="265">
        <v>148.19757163999998</v>
      </c>
      <c r="G75" s="265">
        <v>0</v>
      </c>
      <c r="H75" s="265">
        <v>0</v>
      </c>
      <c r="I75" s="245"/>
      <c r="J75" s="266">
        <v>-7.6797483660359696</v>
      </c>
      <c r="K75" s="245"/>
      <c r="L75" s="266">
        <v>79.43290739999999</v>
      </c>
      <c r="N75" s="341"/>
      <c r="O75" s="341"/>
    </row>
    <row r="76" spans="1:15" s="262" customFormat="1" ht="12.75" customHeight="1">
      <c r="A76" s="263" t="s">
        <v>102</v>
      </c>
      <c r="B76" s="453"/>
      <c r="C76" s="264">
        <v>150.25988799000004</v>
      </c>
      <c r="D76" s="265">
        <v>0</v>
      </c>
      <c r="E76" s="265">
        <v>0</v>
      </c>
      <c r="F76" s="265">
        <v>8.623949470000001</v>
      </c>
      <c r="G76" s="265">
        <v>0</v>
      </c>
      <c r="H76" s="265">
        <v>0</v>
      </c>
      <c r="I76" s="245"/>
      <c r="J76" s="266">
        <v>-1.255961846785575</v>
      </c>
      <c r="K76" s="245"/>
      <c r="L76" s="266">
        <v>-29.572306159999982</v>
      </c>
      <c r="N76" s="341"/>
      <c r="O76" s="341"/>
    </row>
    <row r="77" spans="1:15" s="262" customFormat="1" ht="12.75" customHeight="1">
      <c r="A77" s="263" t="s">
        <v>101</v>
      </c>
      <c r="B77" s="453"/>
      <c r="C77" s="264">
        <v>481.19284765000003</v>
      </c>
      <c r="D77" s="265">
        <v>0</v>
      </c>
      <c r="E77" s="265">
        <v>280.76280148000006</v>
      </c>
      <c r="F77" s="265">
        <v>0</v>
      </c>
      <c r="G77" s="265">
        <v>0</v>
      </c>
      <c r="H77" s="265">
        <v>280.76280148000006</v>
      </c>
      <c r="I77" s="245"/>
      <c r="J77" s="266">
        <v>22.309877156762674</v>
      </c>
      <c r="K77" s="245"/>
      <c r="L77" s="266">
        <v>-5.136414090000073</v>
      </c>
      <c r="N77" s="341"/>
      <c r="O77" s="341"/>
    </row>
    <row r="78" spans="1:15" s="262" customFormat="1" ht="12.75" customHeight="1">
      <c r="A78" s="263" t="s">
        <v>100</v>
      </c>
      <c r="B78" s="453"/>
      <c r="C78" s="264">
        <v>405.72386932999996</v>
      </c>
      <c r="D78" s="265">
        <v>0</v>
      </c>
      <c r="E78" s="265">
        <v>0</v>
      </c>
      <c r="F78" s="265">
        <v>0</v>
      </c>
      <c r="G78" s="265">
        <v>0</v>
      </c>
      <c r="H78" s="265">
        <v>0</v>
      </c>
      <c r="I78" s="245"/>
      <c r="J78" s="266">
        <v>16.501797616106373</v>
      </c>
      <c r="K78" s="245"/>
      <c r="L78" s="266">
        <v>-90.64746404999994</v>
      </c>
      <c r="N78" s="341"/>
      <c r="O78" s="341"/>
    </row>
    <row r="79" spans="1:15" s="262" customFormat="1" ht="12.75" customHeight="1">
      <c r="A79" s="263" t="s">
        <v>99</v>
      </c>
      <c r="B79" s="453"/>
      <c r="C79" s="264">
        <v>1892.6774775600002</v>
      </c>
      <c r="D79" s="265">
        <v>0</v>
      </c>
      <c r="E79" s="265">
        <v>1006.29220287</v>
      </c>
      <c r="F79" s="265">
        <v>0</v>
      </c>
      <c r="G79" s="265">
        <v>0</v>
      </c>
      <c r="H79" s="265">
        <v>1006.29220287</v>
      </c>
      <c r="I79" s="245"/>
      <c r="J79" s="266">
        <v>78.16027069115637</v>
      </c>
      <c r="K79" s="245"/>
      <c r="L79" s="266">
        <v>71.70439365999997</v>
      </c>
      <c r="N79" s="341"/>
      <c r="O79" s="341"/>
    </row>
    <row r="80" spans="1:15" s="262" customFormat="1" ht="12.75" customHeight="1">
      <c r="A80" s="263" t="s">
        <v>98</v>
      </c>
      <c r="B80" s="453"/>
      <c r="C80" s="264">
        <v>770.16890327</v>
      </c>
      <c r="D80" s="265">
        <v>0</v>
      </c>
      <c r="E80" s="265">
        <v>0</v>
      </c>
      <c r="F80" s="265">
        <v>0</v>
      </c>
      <c r="G80" s="265">
        <v>0</v>
      </c>
      <c r="H80" s="265">
        <v>0</v>
      </c>
      <c r="I80" s="245"/>
      <c r="J80" s="266">
        <v>216.49840605959375</v>
      </c>
      <c r="K80" s="245"/>
      <c r="L80" s="266">
        <v>0</v>
      </c>
      <c r="N80" s="341"/>
      <c r="O80" s="341"/>
    </row>
    <row r="81" spans="1:15" s="262" customFormat="1" ht="12.75" customHeight="1">
      <c r="A81" s="267"/>
      <c r="B81" s="453"/>
      <c r="C81" s="268">
        <f aca="true" t="shared" si="8" ref="C81:H81">SUM(C74:C80)</f>
        <v>5858.062398929999</v>
      </c>
      <c r="D81" s="268">
        <f t="shared" si="8"/>
        <v>0</v>
      </c>
      <c r="E81" s="268">
        <f t="shared" si="8"/>
        <v>1411.57522477</v>
      </c>
      <c r="F81" s="268">
        <f t="shared" si="8"/>
        <v>156.82152111</v>
      </c>
      <c r="G81" s="268">
        <f t="shared" si="8"/>
        <v>0</v>
      </c>
      <c r="H81" s="269">
        <f t="shared" si="8"/>
        <v>1287.05500435</v>
      </c>
      <c r="I81" s="245"/>
      <c r="J81" s="271">
        <f>SUM(J74:J80)</f>
        <v>341.1871500937101</v>
      </c>
      <c r="K81" s="245"/>
      <c r="L81" s="271">
        <f>SUM(L74:L80)</f>
        <v>54.25953857999997</v>
      </c>
      <c r="N81" s="341"/>
      <c r="O81" s="341"/>
    </row>
    <row r="82" spans="1:15" s="262" customFormat="1" ht="12.75" customHeight="1">
      <c r="A82" s="263" t="s">
        <v>104</v>
      </c>
      <c r="B82" s="453" t="s">
        <v>72</v>
      </c>
      <c r="C82" s="264">
        <v>319.20262501999997</v>
      </c>
      <c r="D82" s="265">
        <v>0</v>
      </c>
      <c r="E82" s="265">
        <v>0</v>
      </c>
      <c r="F82" s="265">
        <v>128.03309642</v>
      </c>
      <c r="G82" s="265">
        <v>0</v>
      </c>
      <c r="H82" s="265">
        <v>0</v>
      </c>
      <c r="I82" s="245"/>
      <c r="J82" s="266">
        <v>330.559524293951</v>
      </c>
      <c r="K82" s="245"/>
      <c r="L82" s="266">
        <v>164.09656743</v>
      </c>
      <c r="N82" s="341"/>
      <c r="O82" s="341"/>
    </row>
    <row r="83" spans="1:15" s="262" customFormat="1" ht="12.75" customHeight="1">
      <c r="A83" s="263" t="s">
        <v>103</v>
      </c>
      <c r="B83" s="453"/>
      <c r="C83" s="264">
        <v>519.2385904195575</v>
      </c>
      <c r="D83" s="265">
        <v>0</v>
      </c>
      <c r="E83" s="265">
        <v>307.3227563395576</v>
      </c>
      <c r="F83" s="265">
        <v>0</v>
      </c>
      <c r="G83" s="265">
        <v>0</v>
      </c>
      <c r="H83" s="265">
        <v>301.7240835400001</v>
      </c>
      <c r="I83" s="245"/>
      <c r="J83" s="266">
        <v>366.64540231950025</v>
      </c>
      <c r="K83" s="245"/>
      <c r="L83" s="266">
        <v>8.955836340000001</v>
      </c>
      <c r="N83" s="341"/>
      <c r="O83" s="341"/>
    </row>
    <row r="84" spans="1:15" s="262" customFormat="1" ht="12.75" customHeight="1">
      <c r="A84" s="263" t="s">
        <v>102</v>
      </c>
      <c r="B84" s="453"/>
      <c r="C84" s="264">
        <v>317.10898774999987</v>
      </c>
      <c r="D84" s="265">
        <v>0</v>
      </c>
      <c r="E84" s="265">
        <v>0</v>
      </c>
      <c r="F84" s="265">
        <v>0</v>
      </c>
      <c r="G84" s="265">
        <v>0</v>
      </c>
      <c r="H84" s="265">
        <v>0</v>
      </c>
      <c r="I84" s="245"/>
      <c r="J84" s="266">
        <v>-108.10787428938545</v>
      </c>
      <c r="K84" s="245"/>
      <c r="L84" s="266">
        <v>69.70476046000002</v>
      </c>
      <c r="N84" s="341"/>
      <c r="O84" s="341"/>
    </row>
    <row r="85" spans="1:15" s="262" customFormat="1" ht="12.75" customHeight="1">
      <c r="A85" s="263" t="s">
        <v>101</v>
      </c>
      <c r="B85" s="453"/>
      <c r="C85" s="264">
        <v>404.913819648732</v>
      </c>
      <c r="D85" s="265">
        <v>0</v>
      </c>
      <c r="E85" s="265">
        <v>0</v>
      </c>
      <c r="F85" s="265">
        <v>0</v>
      </c>
      <c r="G85" s="265">
        <v>0</v>
      </c>
      <c r="H85" s="265">
        <v>0</v>
      </c>
      <c r="I85" s="245"/>
      <c r="J85" s="266">
        <v>281.88655048318054</v>
      </c>
      <c r="K85" s="245"/>
      <c r="L85" s="266">
        <v>-3.3735242899999776</v>
      </c>
      <c r="N85" s="341"/>
      <c r="O85" s="341"/>
    </row>
    <row r="86" spans="1:15" s="262" customFormat="1" ht="12.75" customHeight="1">
      <c r="A86" s="263" t="s">
        <v>100</v>
      </c>
      <c r="B86" s="453"/>
      <c r="C86" s="264">
        <v>1315.2638334</v>
      </c>
      <c r="D86" s="265">
        <v>0</v>
      </c>
      <c r="E86" s="265">
        <v>0</v>
      </c>
      <c r="F86" s="265">
        <v>0</v>
      </c>
      <c r="G86" s="265">
        <v>0</v>
      </c>
      <c r="H86" s="265">
        <v>0</v>
      </c>
      <c r="I86" s="245"/>
      <c r="J86" s="266">
        <v>199.9370968125827</v>
      </c>
      <c r="K86" s="245"/>
      <c r="L86" s="266">
        <v>-50.793746200000214</v>
      </c>
      <c r="N86" s="341"/>
      <c r="O86" s="341"/>
    </row>
    <row r="87" spans="1:15" s="262" customFormat="1" ht="12.75" customHeight="1">
      <c r="A87" s="263" t="s">
        <v>99</v>
      </c>
      <c r="B87" s="453"/>
      <c r="C87" s="264">
        <v>428.08304030999983</v>
      </c>
      <c r="D87" s="265">
        <v>0</v>
      </c>
      <c r="E87" s="265">
        <v>0</v>
      </c>
      <c r="F87" s="265">
        <v>0</v>
      </c>
      <c r="G87" s="265">
        <v>0</v>
      </c>
      <c r="H87" s="265">
        <v>0</v>
      </c>
      <c r="I87" s="245"/>
      <c r="J87" s="266">
        <v>355.8115344802099</v>
      </c>
      <c r="K87" s="245"/>
      <c r="L87" s="266">
        <v>12.191953730000023</v>
      </c>
      <c r="N87" s="341"/>
      <c r="O87" s="341"/>
    </row>
    <row r="88" spans="1:15" s="262" customFormat="1" ht="12.75" customHeight="1">
      <c r="A88" s="263" t="s">
        <v>98</v>
      </c>
      <c r="B88" s="453"/>
      <c r="C88" s="264">
        <v>776.3792228700003</v>
      </c>
      <c r="D88" s="265">
        <v>0</v>
      </c>
      <c r="E88" s="265">
        <v>0</v>
      </c>
      <c r="F88" s="265">
        <v>0</v>
      </c>
      <c r="G88" s="265">
        <v>0</v>
      </c>
      <c r="H88" s="265">
        <v>0</v>
      </c>
      <c r="I88" s="245"/>
      <c r="J88" s="266">
        <v>-748.6186168999401</v>
      </c>
      <c r="K88" s="245"/>
      <c r="L88" s="266">
        <v>0</v>
      </c>
      <c r="N88" s="341"/>
      <c r="O88" s="341"/>
    </row>
    <row r="89" spans="1:15" s="262" customFormat="1" ht="12.75" customHeight="1">
      <c r="A89" s="267"/>
      <c r="B89" s="453"/>
      <c r="C89" s="268">
        <f aca="true" t="shared" si="9" ref="C89:H89">SUM(C82:C88)</f>
        <v>4080.1901194182897</v>
      </c>
      <c r="D89" s="268">
        <f t="shared" si="9"/>
        <v>0</v>
      </c>
      <c r="E89" s="268">
        <f t="shared" si="9"/>
        <v>307.3227563395576</v>
      </c>
      <c r="F89" s="268">
        <f t="shared" si="9"/>
        <v>128.03309642</v>
      </c>
      <c r="G89" s="268">
        <f t="shared" si="9"/>
        <v>0</v>
      </c>
      <c r="H89" s="269">
        <f t="shared" si="9"/>
        <v>301.7240835400001</v>
      </c>
      <c r="I89" s="245"/>
      <c r="J89" s="271">
        <f>SUM(J82:J88)</f>
        <v>678.1136172000989</v>
      </c>
      <c r="K89" s="245"/>
      <c r="L89" s="271">
        <f>SUM(L82:L88)</f>
        <v>200.78184746999983</v>
      </c>
      <c r="N89" s="341"/>
      <c r="O89" s="341"/>
    </row>
    <row r="90" spans="1:15" s="262" customFormat="1" ht="12.75" customHeight="1">
      <c r="A90" s="263" t="s">
        <v>104</v>
      </c>
      <c r="B90" s="453" t="s">
        <v>73</v>
      </c>
      <c r="C90" s="264">
        <v>6.575476890000001</v>
      </c>
      <c r="D90" s="265">
        <v>0</v>
      </c>
      <c r="E90" s="265">
        <v>0</v>
      </c>
      <c r="F90" s="265">
        <v>0</v>
      </c>
      <c r="G90" s="265">
        <v>0</v>
      </c>
      <c r="H90" s="265">
        <v>0</v>
      </c>
      <c r="I90" s="245"/>
      <c r="J90" s="266">
        <v>-0.13138181399305898</v>
      </c>
      <c r="K90" s="245"/>
      <c r="L90" s="266">
        <v>-33.066550740000004</v>
      </c>
      <c r="N90" s="341"/>
      <c r="O90" s="341"/>
    </row>
    <row r="91" spans="1:15" s="262" customFormat="1" ht="12.75" customHeight="1">
      <c r="A91" s="263" t="s">
        <v>103</v>
      </c>
      <c r="B91" s="453"/>
      <c r="C91" s="264">
        <v>2.4929709099999995</v>
      </c>
      <c r="D91" s="265">
        <v>0</v>
      </c>
      <c r="E91" s="265">
        <v>0</v>
      </c>
      <c r="F91" s="265">
        <v>0</v>
      </c>
      <c r="G91" s="265">
        <v>0</v>
      </c>
      <c r="H91" s="265">
        <v>0</v>
      </c>
      <c r="I91" s="245"/>
      <c r="J91" s="266">
        <v>0</v>
      </c>
      <c r="K91" s="245"/>
      <c r="L91" s="266">
        <v>54.65462355</v>
      </c>
      <c r="N91" s="341"/>
      <c r="O91" s="341"/>
    </row>
    <row r="92" spans="1:15" s="262" customFormat="1" ht="12.75" customHeight="1">
      <c r="A92" s="263" t="s">
        <v>102</v>
      </c>
      <c r="B92" s="453"/>
      <c r="C92" s="264">
        <v>6.165935949999999</v>
      </c>
      <c r="D92" s="265">
        <v>0</v>
      </c>
      <c r="E92" s="265">
        <v>0</v>
      </c>
      <c r="F92" s="265">
        <v>0</v>
      </c>
      <c r="G92" s="265">
        <v>0</v>
      </c>
      <c r="H92" s="265">
        <v>0</v>
      </c>
      <c r="I92" s="245"/>
      <c r="J92" s="266">
        <v>0.6692211419910203</v>
      </c>
      <c r="K92" s="245"/>
      <c r="L92" s="266">
        <v>-9.920976179999997</v>
      </c>
      <c r="N92" s="341"/>
      <c r="O92" s="341"/>
    </row>
    <row r="93" spans="1:15" s="262" customFormat="1" ht="12.75" customHeight="1">
      <c r="A93" s="263" t="s">
        <v>101</v>
      </c>
      <c r="B93" s="453"/>
      <c r="C93" s="264">
        <v>41.378950429999996</v>
      </c>
      <c r="D93" s="265">
        <v>0</v>
      </c>
      <c r="E93" s="265">
        <v>21.104795589999995</v>
      </c>
      <c r="F93" s="265">
        <v>0</v>
      </c>
      <c r="G93" s="265">
        <v>0</v>
      </c>
      <c r="H93" s="265">
        <v>21.104795589999995</v>
      </c>
      <c r="I93" s="245"/>
      <c r="J93" s="266">
        <v>1.3095992298820387</v>
      </c>
      <c r="K93" s="245"/>
      <c r="L93" s="266">
        <v>-33.86317029999995</v>
      </c>
      <c r="N93" s="341"/>
      <c r="O93" s="341"/>
    </row>
    <row r="94" spans="1:15" s="262" customFormat="1" ht="12.75" customHeight="1">
      <c r="A94" s="263" t="s">
        <v>100</v>
      </c>
      <c r="B94" s="453"/>
      <c r="C94" s="264">
        <v>23.2469304</v>
      </c>
      <c r="D94" s="265">
        <v>0</v>
      </c>
      <c r="E94" s="265">
        <v>0</v>
      </c>
      <c r="F94" s="265">
        <v>0</v>
      </c>
      <c r="G94" s="265">
        <v>0</v>
      </c>
      <c r="H94" s="265">
        <v>0</v>
      </c>
      <c r="I94" s="245"/>
      <c r="J94" s="266">
        <v>0</v>
      </c>
      <c r="K94" s="245"/>
      <c r="L94" s="266">
        <v>6.793876469999958</v>
      </c>
      <c r="N94" s="341"/>
      <c r="O94" s="341"/>
    </row>
    <row r="95" spans="1:15" s="262" customFormat="1" ht="12.75" customHeight="1">
      <c r="A95" s="263" t="s">
        <v>99</v>
      </c>
      <c r="B95" s="453"/>
      <c r="C95" s="264">
        <v>47.35518975999999</v>
      </c>
      <c r="D95" s="265">
        <v>0</v>
      </c>
      <c r="E95" s="265">
        <v>30.129077239999987</v>
      </c>
      <c r="F95" s="265">
        <v>0</v>
      </c>
      <c r="G95" s="265">
        <v>0</v>
      </c>
      <c r="H95" s="265">
        <v>30.129077239999987</v>
      </c>
      <c r="I95" s="245"/>
      <c r="J95" s="266">
        <v>0</v>
      </c>
      <c r="K95" s="245"/>
      <c r="L95" s="266">
        <v>28.051323350000004</v>
      </c>
      <c r="N95" s="341"/>
      <c r="O95" s="341"/>
    </row>
    <row r="96" spans="1:15" s="262" customFormat="1" ht="12.75" customHeight="1">
      <c r="A96" s="263" t="s">
        <v>98</v>
      </c>
      <c r="B96" s="453"/>
      <c r="C96" s="264">
        <v>38.64735299000001</v>
      </c>
      <c r="D96" s="265">
        <v>0</v>
      </c>
      <c r="E96" s="265">
        <v>29.434028010000006</v>
      </c>
      <c r="F96" s="265">
        <v>0</v>
      </c>
      <c r="G96" s="265">
        <v>0</v>
      </c>
      <c r="H96" s="265">
        <v>29.434028010000006</v>
      </c>
      <c r="I96" s="245"/>
      <c r="J96" s="266">
        <v>-3.11083211522</v>
      </c>
      <c r="K96" s="245"/>
      <c r="L96" s="266">
        <v>0</v>
      </c>
      <c r="N96" s="341"/>
      <c r="O96" s="341"/>
    </row>
    <row r="97" spans="1:15" s="262" customFormat="1" ht="12.75" customHeight="1">
      <c r="A97" s="267"/>
      <c r="B97" s="453"/>
      <c r="C97" s="268">
        <f aca="true" t="shared" si="10" ref="C97:H97">SUM(C90:C96)</f>
        <v>165.86280732999998</v>
      </c>
      <c r="D97" s="268">
        <f t="shared" si="10"/>
        <v>0</v>
      </c>
      <c r="E97" s="268">
        <f t="shared" si="10"/>
        <v>80.66790083999999</v>
      </c>
      <c r="F97" s="268">
        <f t="shared" si="10"/>
        <v>0</v>
      </c>
      <c r="G97" s="268">
        <f t="shared" si="10"/>
        <v>0</v>
      </c>
      <c r="H97" s="269">
        <f t="shared" si="10"/>
        <v>80.66790083999999</v>
      </c>
      <c r="I97" s="245"/>
      <c r="J97" s="271">
        <f>SUM(J90:J96)</f>
        <v>-1.26339355734</v>
      </c>
      <c r="K97" s="245"/>
      <c r="L97" s="271">
        <f>SUM(L90:L96)</f>
        <v>12.649126150000008</v>
      </c>
      <c r="N97" s="341"/>
      <c r="O97" s="341"/>
    </row>
    <row r="98" spans="1:15" s="262" customFormat="1" ht="12.75" customHeight="1">
      <c r="A98" s="263" t="s">
        <v>104</v>
      </c>
      <c r="B98" s="453" t="s">
        <v>74</v>
      </c>
      <c r="C98" s="264">
        <v>0.44772323999999997</v>
      </c>
      <c r="D98" s="265">
        <v>0</v>
      </c>
      <c r="E98" s="265">
        <v>0.44772323999999997</v>
      </c>
      <c r="F98" s="265">
        <v>0</v>
      </c>
      <c r="G98" s="265">
        <v>0</v>
      </c>
      <c r="H98" s="265">
        <v>0.44772323999999997</v>
      </c>
      <c r="I98" s="245"/>
      <c r="J98" s="266">
        <v>0.06454586009</v>
      </c>
      <c r="K98" s="245"/>
      <c r="L98" s="266">
        <v>86.13352337</v>
      </c>
      <c r="N98" s="341"/>
      <c r="O98" s="341"/>
    </row>
    <row r="99" spans="1:15" s="262" customFormat="1" ht="12.75" customHeight="1">
      <c r="A99" s="263" t="s">
        <v>103</v>
      </c>
      <c r="B99" s="453"/>
      <c r="C99" s="264">
        <v>0.6945110800000001</v>
      </c>
      <c r="D99" s="265">
        <v>0</v>
      </c>
      <c r="E99" s="265">
        <v>0.6945110800000001</v>
      </c>
      <c r="F99" s="265">
        <v>0</v>
      </c>
      <c r="G99" s="265">
        <v>0</v>
      </c>
      <c r="H99" s="265">
        <v>0.6945110800000001</v>
      </c>
      <c r="I99" s="245"/>
      <c r="J99" s="266">
        <v>0</v>
      </c>
      <c r="K99" s="245"/>
      <c r="L99" s="266">
        <v>-64.90738479999997</v>
      </c>
      <c r="N99" s="341"/>
      <c r="O99" s="341"/>
    </row>
    <row r="100" spans="1:15" s="262" customFormat="1" ht="12.75" customHeight="1">
      <c r="A100" s="263" t="s">
        <v>102</v>
      </c>
      <c r="B100" s="453"/>
      <c r="C100" s="264">
        <v>0.23451648</v>
      </c>
      <c r="D100" s="265">
        <v>0</v>
      </c>
      <c r="E100" s="265">
        <v>0.23451648</v>
      </c>
      <c r="F100" s="265">
        <v>0</v>
      </c>
      <c r="G100" s="265">
        <v>0</v>
      </c>
      <c r="H100" s="265">
        <v>0.23451648</v>
      </c>
      <c r="I100" s="245"/>
      <c r="J100" s="266">
        <v>0.7213209321000001</v>
      </c>
      <c r="K100" s="245"/>
      <c r="L100" s="266">
        <v>-22.25829487999991</v>
      </c>
      <c r="N100" s="341"/>
      <c r="O100" s="341"/>
    </row>
    <row r="101" spans="1:15" s="262" customFormat="1" ht="12.75" customHeight="1">
      <c r="A101" s="263" t="s">
        <v>101</v>
      </c>
      <c r="B101" s="453"/>
      <c r="C101" s="264">
        <v>28.23000299</v>
      </c>
      <c r="D101" s="265">
        <v>0</v>
      </c>
      <c r="E101" s="265">
        <v>28.23000299</v>
      </c>
      <c r="F101" s="265">
        <v>0</v>
      </c>
      <c r="G101" s="265">
        <v>0</v>
      </c>
      <c r="H101" s="265">
        <v>28.23000299</v>
      </c>
      <c r="I101" s="245"/>
      <c r="J101" s="266">
        <v>4.406249215220003</v>
      </c>
      <c r="K101" s="245"/>
      <c r="L101" s="266">
        <v>-7.475946579999857</v>
      </c>
      <c r="N101" s="341"/>
      <c r="O101" s="341"/>
    </row>
    <row r="102" spans="1:15" s="262" customFormat="1" ht="12.75" customHeight="1">
      <c r="A102" s="263" t="s">
        <v>100</v>
      </c>
      <c r="B102" s="453"/>
      <c r="C102" s="264">
        <v>15.992438869999999</v>
      </c>
      <c r="D102" s="265">
        <v>0</v>
      </c>
      <c r="E102" s="265">
        <v>0</v>
      </c>
      <c r="F102" s="265">
        <v>0</v>
      </c>
      <c r="G102" s="265">
        <v>0</v>
      </c>
      <c r="H102" s="265">
        <v>0</v>
      </c>
      <c r="I102" s="245"/>
      <c r="J102" s="266">
        <v>0</v>
      </c>
      <c r="K102" s="245"/>
      <c r="L102" s="266">
        <v>83.1861317900001</v>
      </c>
      <c r="N102" s="341"/>
      <c r="O102" s="341"/>
    </row>
    <row r="103" spans="1:15" s="262" customFormat="1" ht="12.75" customHeight="1">
      <c r="A103" s="263" t="s">
        <v>99</v>
      </c>
      <c r="B103" s="453"/>
      <c r="C103" s="264">
        <v>0.00376658</v>
      </c>
      <c r="D103" s="265">
        <v>0</v>
      </c>
      <c r="E103" s="265">
        <v>0</v>
      </c>
      <c r="F103" s="265">
        <v>0</v>
      </c>
      <c r="G103" s="265">
        <v>0</v>
      </c>
      <c r="H103" s="265">
        <v>0</v>
      </c>
      <c r="I103" s="245"/>
      <c r="J103" s="266">
        <v>0</v>
      </c>
      <c r="K103" s="245"/>
      <c r="L103" s="266">
        <v>-30.10055061</v>
      </c>
      <c r="N103" s="341"/>
      <c r="O103" s="341"/>
    </row>
    <row r="104" spans="1:15" s="262" customFormat="1" ht="12.75" customHeight="1">
      <c r="A104" s="263" t="s">
        <v>98</v>
      </c>
      <c r="B104" s="453"/>
      <c r="C104" s="264">
        <v>0</v>
      </c>
      <c r="D104" s="265">
        <v>0</v>
      </c>
      <c r="E104" s="265">
        <v>0</v>
      </c>
      <c r="F104" s="265">
        <v>0</v>
      </c>
      <c r="G104" s="265">
        <v>0</v>
      </c>
      <c r="H104" s="265">
        <v>0</v>
      </c>
      <c r="I104" s="245"/>
      <c r="J104" s="266">
        <v>0</v>
      </c>
      <c r="K104" s="245"/>
      <c r="L104" s="266">
        <v>0</v>
      </c>
      <c r="N104" s="341"/>
      <c r="O104" s="341"/>
    </row>
    <row r="105" spans="1:15" s="262" customFormat="1" ht="12.75" customHeight="1">
      <c r="A105" s="267"/>
      <c r="B105" s="453"/>
      <c r="C105" s="268">
        <f aca="true" t="shared" si="11" ref="C105:H105">SUM(C98:C104)</f>
        <v>45.60295924</v>
      </c>
      <c r="D105" s="268">
        <f t="shared" si="11"/>
        <v>0</v>
      </c>
      <c r="E105" s="268">
        <f t="shared" si="11"/>
        <v>29.60675379</v>
      </c>
      <c r="F105" s="268">
        <f t="shared" si="11"/>
        <v>0</v>
      </c>
      <c r="G105" s="268">
        <f t="shared" si="11"/>
        <v>0</v>
      </c>
      <c r="H105" s="269">
        <f t="shared" si="11"/>
        <v>29.60675379</v>
      </c>
      <c r="I105" s="245"/>
      <c r="J105" s="271">
        <f>SUM(J98:J104)</f>
        <v>5.192116007410003</v>
      </c>
      <c r="K105" s="245"/>
      <c r="L105" s="271">
        <f>SUM(L98:L104)</f>
        <v>44.57747829000037</v>
      </c>
      <c r="N105" s="341"/>
      <c r="O105" s="341"/>
    </row>
    <row r="106" spans="1:15" s="262" customFormat="1" ht="12.75" customHeight="1">
      <c r="A106" s="263" t="s">
        <v>104</v>
      </c>
      <c r="B106" s="453" t="s">
        <v>95</v>
      </c>
      <c r="C106" s="264">
        <v>0</v>
      </c>
      <c r="D106" s="265">
        <v>0</v>
      </c>
      <c r="E106" s="265">
        <v>0</v>
      </c>
      <c r="F106" s="265">
        <v>0</v>
      </c>
      <c r="G106" s="265">
        <v>0</v>
      </c>
      <c r="H106" s="265">
        <v>0</v>
      </c>
      <c r="I106" s="245"/>
      <c r="J106" s="266">
        <v>0</v>
      </c>
      <c r="K106" s="245"/>
      <c r="L106" s="266">
        <v>-28.531334100000002</v>
      </c>
      <c r="N106" s="341"/>
      <c r="O106" s="341"/>
    </row>
    <row r="107" spans="1:15" s="262" customFormat="1" ht="12.75" customHeight="1">
      <c r="A107" s="263" t="s">
        <v>103</v>
      </c>
      <c r="B107" s="453"/>
      <c r="C107" s="264">
        <v>0</v>
      </c>
      <c r="D107" s="265">
        <v>0</v>
      </c>
      <c r="E107" s="265">
        <v>0</v>
      </c>
      <c r="F107" s="265">
        <v>0</v>
      </c>
      <c r="G107" s="265">
        <v>0</v>
      </c>
      <c r="H107" s="265">
        <v>0</v>
      </c>
      <c r="I107" s="245"/>
      <c r="J107" s="266">
        <v>0</v>
      </c>
      <c r="K107" s="245"/>
      <c r="L107" s="266">
        <v>-24.943836049999998</v>
      </c>
      <c r="N107" s="341"/>
      <c r="O107" s="341"/>
    </row>
    <row r="108" spans="1:15" s="262" customFormat="1" ht="12.75" customHeight="1">
      <c r="A108" s="263" t="s">
        <v>102</v>
      </c>
      <c r="B108" s="453"/>
      <c r="C108" s="264">
        <v>0</v>
      </c>
      <c r="D108" s="265">
        <v>0</v>
      </c>
      <c r="E108" s="265">
        <v>0</v>
      </c>
      <c r="F108" s="265">
        <v>0</v>
      </c>
      <c r="G108" s="265">
        <v>0</v>
      </c>
      <c r="H108" s="265">
        <v>0</v>
      </c>
      <c r="I108" s="245"/>
      <c r="J108" s="266">
        <v>0</v>
      </c>
      <c r="K108" s="245"/>
      <c r="L108" s="266">
        <v>43.04223403999999</v>
      </c>
      <c r="N108" s="341"/>
      <c r="O108" s="341"/>
    </row>
    <row r="109" spans="1:15" s="262" customFormat="1" ht="12.75" customHeight="1">
      <c r="A109" s="263" t="s">
        <v>101</v>
      </c>
      <c r="B109" s="453"/>
      <c r="C109" s="264">
        <v>0</v>
      </c>
      <c r="D109" s="265">
        <v>0</v>
      </c>
      <c r="E109" s="265">
        <v>0</v>
      </c>
      <c r="F109" s="265">
        <v>0</v>
      </c>
      <c r="G109" s="265">
        <v>0</v>
      </c>
      <c r="H109" s="265">
        <v>0</v>
      </c>
      <c r="I109" s="245"/>
      <c r="J109" s="266">
        <v>0</v>
      </c>
      <c r="K109" s="245"/>
      <c r="L109" s="266">
        <v>-0.4357455000000101</v>
      </c>
      <c r="N109" s="341"/>
      <c r="O109" s="341"/>
    </row>
    <row r="110" spans="1:15" s="262" customFormat="1" ht="12.75" customHeight="1">
      <c r="A110" s="263" t="s">
        <v>100</v>
      </c>
      <c r="B110" s="453"/>
      <c r="C110" s="264">
        <v>0.17754882</v>
      </c>
      <c r="D110" s="265">
        <v>0</v>
      </c>
      <c r="E110" s="265">
        <v>0.17754882</v>
      </c>
      <c r="F110" s="265">
        <v>0</v>
      </c>
      <c r="G110" s="265">
        <v>0</v>
      </c>
      <c r="H110" s="265">
        <v>0.17754882</v>
      </c>
      <c r="I110" s="245"/>
      <c r="J110" s="266">
        <v>0</v>
      </c>
      <c r="K110" s="245"/>
      <c r="L110" s="266">
        <v>4.082942510000009</v>
      </c>
      <c r="N110" s="341"/>
      <c r="O110" s="341"/>
    </row>
    <row r="111" spans="1:15" s="262" customFormat="1" ht="12.75" customHeight="1">
      <c r="A111" s="263" t="s">
        <v>99</v>
      </c>
      <c r="B111" s="453"/>
      <c r="C111" s="264">
        <v>0</v>
      </c>
      <c r="D111" s="265">
        <v>0</v>
      </c>
      <c r="E111" s="265">
        <v>0</v>
      </c>
      <c r="F111" s="265">
        <v>0</v>
      </c>
      <c r="G111" s="265">
        <v>0</v>
      </c>
      <c r="H111" s="265">
        <v>0</v>
      </c>
      <c r="I111" s="245"/>
      <c r="J111" s="266">
        <v>0</v>
      </c>
      <c r="K111" s="245"/>
      <c r="L111" s="266">
        <v>-48.12771615</v>
      </c>
      <c r="N111" s="341"/>
      <c r="O111" s="341"/>
    </row>
    <row r="112" spans="1:15" s="262" customFormat="1" ht="12.75" customHeight="1">
      <c r="A112" s="263" t="s">
        <v>98</v>
      </c>
      <c r="B112" s="453"/>
      <c r="C112" s="264">
        <v>0</v>
      </c>
      <c r="D112" s="265">
        <v>0</v>
      </c>
      <c r="E112" s="265">
        <v>0</v>
      </c>
      <c r="F112" s="265">
        <v>0</v>
      </c>
      <c r="G112" s="265">
        <v>0</v>
      </c>
      <c r="H112" s="265">
        <v>0</v>
      </c>
      <c r="I112" s="245"/>
      <c r="J112" s="266">
        <v>0</v>
      </c>
      <c r="K112" s="245"/>
      <c r="L112" s="266">
        <v>0</v>
      </c>
      <c r="N112" s="341"/>
      <c r="O112" s="341"/>
    </row>
    <row r="113" spans="1:15" s="262" customFormat="1" ht="12.75" customHeight="1">
      <c r="A113" s="267"/>
      <c r="B113" s="453"/>
      <c r="C113" s="268">
        <f aca="true" t="shared" si="12" ref="C113:H113">SUM(C106:C112)</f>
        <v>0.17754882</v>
      </c>
      <c r="D113" s="268">
        <f t="shared" si="12"/>
        <v>0</v>
      </c>
      <c r="E113" s="268">
        <f t="shared" si="12"/>
        <v>0.17754882</v>
      </c>
      <c r="F113" s="268">
        <f t="shared" si="12"/>
        <v>0</v>
      </c>
      <c r="G113" s="268">
        <f t="shared" si="12"/>
        <v>0</v>
      </c>
      <c r="H113" s="269">
        <f t="shared" si="12"/>
        <v>0.17754882</v>
      </c>
      <c r="I113" s="245"/>
      <c r="J113" s="271">
        <f>SUM(J106:J112)</f>
        <v>0</v>
      </c>
      <c r="K113" s="245"/>
      <c r="L113" s="271">
        <f>SUM(L106:L112)</f>
        <v>-54.913455250000005</v>
      </c>
      <c r="N113" s="341"/>
      <c r="O113" s="341"/>
    </row>
    <row r="114" spans="1:15" s="262" customFormat="1" ht="12.75" customHeight="1">
      <c r="A114" s="263" t="s">
        <v>104</v>
      </c>
      <c r="B114" s="453" t="s">
        <v>75</v>
      </c>
      <c r="C114" s="264">
        <v>60.11794282</v>
      </c>
      <c r="D114" s="265">
        <v>0</v>
      </c>
      <c r="E114" s="265">
        <v>0</v>
      </c>
      <c r="F114" s="265">
        <v>0</v>
      </c>
      <c r="G114" s="265">
        <v>0</v>
      </c>
      <c r="H114" s="265">
        <v>0</v>
      </c>
      <c r="I114" s="245"/>
      <c r="J114" s="266">
        <v>-16.172272211697507</v>
      </c>
      <c r="K114" s="245"/>
      <c r="L114" s="266">
        <v>48.63372952</v>
      </c>
      <c r="N114" s="341"/>
      <c r="O114" s="341"/>
    </row>
    <row r="115" spans="1:15" s="262" customFormat="1" ht="12.75" customHeight="1">
      <c r="A115" s="263" t="s">
        <v>103</v>
      </c>
      <c r="B115" s="453"/>
      <c r="C115" s="264">
        <v>16.66928116</v>
      </c>
      <c r="D115" s="265">
        <v>0</v>
      </c>
      <c r="E115" s="265">
        <v>0</v>
      </c>
      <c r="F115" s="265">
        <v>3.98</v>
      </c>
      <c r="G115" s="265">
        <v>0</v>
      </c>
      <c r="H115" s="265">
        <v>0</v>
      </c>
      <c r="I115" s="245"/>
      <c r="J115" s="266">
        <v>10.845310203302532</v>
      </c>
      <c r="K115" s="245"/>
      <c r="L115" s="266">
        <v>-80.46421637</v>
      </c>
      <c r="N115" s="341"/>
      <c r="O115" s="341"/>
    </row>
    <row r="116" spans="1:15" s="262" customFormat="1" ht="12.75" customHeight="1">
      <c r="A116" s="263" t="s">
        <v>102</v>
      </c>
      <c r="B116" s="453"/>
      <c r="C116" s="264">
        <v>26.033386540000002</v>
      </c>
      <c r="D116" s="265">
        <v>0</v>
      </c>
      <c r="E116" s="265">
        <v>26.00692696</v>
      </c>
      <c r="F116" s="265">
        <v>1.146</v>
      </c>
      <c r="G116" s="265">
        <v>0</v>
      </c>
      <c r="H116" s="265">
        <v>24.86092696</v>
      </c>
      <c r="I116" s="245"/>
      <c r="J116" s="266">
        <v>-8.308890964562941</v>
      </c>
      <c r="K116" s="245"/>
      <c r="L116" s="266">
        <v>-111.32692900999999</v>
      </c>
      <c r="N116" s="341"/>
      <c r="O116" s="341"/>
    </row>
    <row r="117" spans="1:15" s="262" customFormat="1" ht="12.75" customHeight="1">
      <c r="A117" s="263" t="s">
        <v>101</v>
      </c>
      <c r="B117" s="453"/>
      <c r="C117" s="264">
        <v>278.30068349</v>
      </c>
      <c r="D117" s="265">
        <v>0</v>
      </c>
      <c r="E117" s="265">
        <v>272.51208829</v>
      </c>
      <c r="F117" s="265">
        <v>198.94068962999998</v>
      </c>
      <c r="G117" s="265">
        <v>0</v>
      </c>
      <c r="H117" s="265">
        <v>73.57139866</v>
      </c>
      <c r="I117" s="245"/>
      <c r="J117" s="266">
        <v>5.079296856367325</v>
      </c>
      <c r="K117" s="245"/>
      <c r="L117" s="266">
        <v>-71.72761588999998</v>
      </c>
      <c r="N117" s="341"/>
      <c r="O117" s="341"/>
    </row>
    <row r="118" spans="1:15" s="262" customFormat="1" ht="12.75" customHeight="1">
      <c r="A118" s="263" t="s">
        <v>100</v>
      </c>
      <c r="B118" s="453"/>
      <c r="C118" s="264">
        <v>18.647610269999998</v>
      </c>
      <c r="D118" s="265">
        <v>0</v>
      </c>
      <c r="E118" s="265">
        <v>17.996586999999998</v>
      </c>
      <c r="F118" s="265">
        <v>1.642</v>
      </c>
      <c r="G118" s="265">
        <v>0</v>
      </c>
      <c r="H118" s="265">
        <v>16.354587</v>
      </c>
      <c r="I118" s="245"/>
      <c r="J118" s="266">
        <v>3.9265153317839605</v>
      </c>
      <c r="K118" s="245"/>
      <c r="L118" s="266">
        <v>187.80958014</v>
      </c>
      <c r="N118" s="341"/>
      <c r="O118" s="341"/>
    </row>
    <row r="119" spans="1:15" s="262" customFormat="1" ht="12.75" customHeight="1">
      <c r="A119" s="263" t="s">
        <v>99</v>
      </c>
      <c r="B119" s="453"/>
      <c r="C119" s="264">
        <v>37.44394776</v>
      </c>
      <c r="D119" s="265">
        <v>0</v>
      </c>
      <c r="E119" s="265">
        <v>12.774630819999997</v>
      </c>
      <c r="F119" s="265">
        <v>1.225</v>
      </c>
      <c r="G119" s="265">
        <v>0</v>
      </c>
      <c r="H119" s="265">
        <v>11.549630819999997</v>
      </c>
      <c r="I119" s="245"/>
      <c r="J119" s="266">
        <v>3.7215838278164117</v>
      </c>
      <c r="K119" s="245"/>
      <c r="L119" s="266">
        <v>-33.537686289999996</v>
      </c>
      <c r="N119" s="341"/>
      <c r="O119" s="341"/>
    </row>
    <row r="120" spans="1:15" s="262" customFormat="1" ht="12.75" customHeight="1">
      <c r="A120" s="263" t="s">
        <v>98</v>
      </c>
      <c r="B120" s="453"/>
      <c r="C120" s="264">
        <v>21.98116293</v>
      </c>
      <c r="D120" s="265">
        <v>0</v>
      </c>
      <c r="E120" s="265">
        <v>21.6674437</v>
      </c>
      <c r="F120" s="265">
        <v>0</v>
      </c>
      <c r="G120" s="265">
        <v>0</v>
      </c>
      <c r="H120" s="265">
        <v>21.6674437</v>
      </c>
      <c r="I120" s="245"/>
      <c r="J120" s="266">
        <v>11.085378389160148</v>
      </c>
      <c r="K120" s="245"/>
      <c r="L120" s="266">
        <v>0</v>
      </c>
      <c r="N120" s="341"/>
      <c r="O120" s="341"/>
    </row>
    <row r="121" spans="1:15" s="262" customFormat="1" ht="12.75" customHeight="1">
      <c r="A121" s="267"/>
      <c r="B121" s="453"/>
      <c r="C121" s="268">
        <f aca="true" t="shared" si="13" ref="C121:H121">SUM(C114:C120)</f>
        <v>459.19401496999996</v>
      </c>
      <c r="D121" s="268">
        <f t="shared" si="13"/>
        <v>0</v>
      </c>
      <c r="E121" s="268">
        <f t="shared" si="13"/>
        <v>350.9576767699999</v>
      </c>
      <c r="F121" s="268">
        <f t="shared" si="13"/>
        <v>206.93368962999998</v>
      </c>
      <c r="G121" s="268">
        <f t="shared" si="13"/>
        <v>0</v>
      </c>
      <c r="H121" s="269">
        <f t="shared" si="13"/>
        <v>148.00398714</v>
      </c>
      <c r="I121" s="245"/>
      <c r="J121" s="271">
        <f>SUM(J114:J120)</f>
        <v>10.176921432169928</v>
      </c>
      <c r="K121" s="245"/>
      <c r="L121" s="271">
        <f>SUM(L114:L120)</f>
        <v>-60.613137899999955</v>
      </c>
      <c r="N121" s="341"/>
      <c r="O121" s="341"/>
    </row>
    <row r="122" spans="1:15" s="262" customFormat="1" ht="12.75" customHeight="1">
      <c r="A122" s="263" t="s">
        <v>104</v>
      </c>
      <c r="B122" s="453" t="s">
        <v>76</v>
      </c>
      <c r="C122" s="264">
        <v>389.77166131</v>
      </c>
      <c r="D122" s="265">
        <v>0</v>
      </c>
      <c r="E122" s="265">
        <v>352.81879128</v>
      </c>
      <c r="F122" s="265">
        <v>0</v>
      </c>
      <c r="G122" s="265">
        <v>0</v>
      </c>
      <c r="H122" s="265">
        <v>352.81879128</v>
      </c>
      <c r="I122" s="245"/>
      <c r="J122" s="266">
        <v>0.18766488075</v>
      </c>
      <c r="K122" s="245"/>
      <c r="L122" s="266">
        <v>38.04574374000002</v>
      </c>
      <c r="N122" s="341"/>
      <c r="O122" s="341"/>
    </row>
    <row r="123" spans="1:15" s="262" customFormat="1" ht="12.75" customHeight="1">
      <c r="A123" s="263" t="s">
        <v>103</v>
      </c>
      <c r="B123" s="453"/>
      <c r="C123" s="264">
        <v>1053.3988043200002</v>
      </c>
      <c r="D123" s="265">
        <v>0</v>
      </c>
      <c r="E123" s="265">
        <v>597.2289461</v>
      </c>
      <c r="F123" s="265">
        <v>184.05987524</v>
      </c>
      <c r="G123" s="265">
        <v>0</v>
      </c>
      <c r="H123" s="265">
        <v>413.1690708600001</v>
      </c>
      <c r="I123" s="245"/>
      <c r="J123" s="266">
        <v>-1.0644689244390095</v>
      </c>
      <c r="K123" s="245"/>
      <c r="L123" s="266">
        <v>30.77477435000003</v>
      </c>
      <c r="N123" s="341"/>
      <c r="O123" s="341"/>
    </row>
    <row r="124" spans="1:15" s="262" customFormat="1" ht="12.75" customHeight="1">
      <c r="A124" s="263" t="s">
        <v>102</v>
      </c>
      <c r="B124" s="453"/>
      <c r="C124" s="264">
        <v>433.83659875999996</v>
      </c>
      <c r="D124" s="265">
        <v>0</v>
      </c>
      <c r="E124" s="265">
        <v>186.95862006999994</v>
      </c>
      <c r="F124" s="265">
        <v>89.64492328</v>
      </c>
      <c r="G124" s="265">
        <v>0</v>
      </c>
      <c r="H124" s="265">
        <v>97.31369678999994</v>
      </c>
      <c r="I124" s="245"/>
      <c r="J124" s="266">
        <v>-181.5484199045159</v>
      </c>
      <c r="K124" s="245"/>
      <c r="L124" s="266">
        <v>86.63073723000002</v>
      </c>
      <c r="N124" s="341"/>
      <c r="O124" s="341"/>
    </row>
    <row r="125" spans="1:15" s="262" customFormat="1" ht="12.75" customHeight="1">
      <c r="A125" s="263" t="s">
        <v>101</v>
      </c>
      <c r="B125" s="453"/>
      <c r="C125" s="264">
        <v>625.66444374</v>
      </c>
      <c r="D125" s="265">
        <v>0</v>
      </c>
      <c r="E125" s="265">
        <v>501.57930014</v>
      </c>
      <c r="F125" s="265">
        <v>32.04994439</v>
      </c>
      <c r="G125" s="265">
        <v>0</v>
      </c>
      <c r="H125" s="265">
        <v>469.52935575000004</v>
      </c>
      <c r="I125" s="245"/>
      <c r="J125" s="266">
        <v>-3.410863327731236</v>
      </c>
      <c r="K125" s="245"/>
      <c r="L125" s="266">
        <v>356.25793638000005</v>
      </c>
      <c r="N125" s="341"/>
      <c r="O125" s="341"/>
    </row>
    <row r="126" spans="1:15" s="262" customFormat="1" ht="12.75" customHeight="1">
      <c r="A126" s="263" t="s">
        <v>100</v>
      </c>
      <c r="B126" s="453"/>
      <c r="C126" s="264">
        <v>2317.5282434200003</v>
      </c>
      <c r="D126" s="265">
        <v>0</v>
      </c>
      <c r="E126" s="265">
        <v>877.9695989400004</v>
      </c>
      <c r="F126" s="265">
        <v>508.25032079000005</v>
      </c>
      <c r="G126" s="265">
        <v>0</v>
      </c>
      <c r="H126" s="265">
        <v>369.71927815000026</v>
      </c>
      <c r="I126" s="245"/>
      <c r="J126" s="266">
        <v>-161.35950188700554</v>
      </c>
      <c r="K126" s="245"/>
      <c r="L126" s="266">
        <v>-303.0026377400002</v>
      </c>
      <c r="N126" s="341"/>
      <c r="O126" s="341"/>
    </row>
    <row r="127" spans="1:15" s="262" customFormat="1" ht="12.75" customHeight="1">
      <c r="A127" s="263" t="s">
        <v>99</v>
      </c>
      <c r="B127" s="453"/>
      <c r="C127" s="264">
        <v>1953.1402290399997</v>
      </c>
      <c r="D127" s="265">
        <v>0</v>
      </c>
      <c r="E127" s="265">
        <v>0</v>
      </c>
      <c r="F127" s="265">
        <v>374.61101085</v>
      </c>
      <c r="G127" s="265">
        <v>0</v>
      </c>
      <c r="H127" s="265">
        <v>0</v>
      </c>
      <c r="I127" s="245"/>
      <c r="J127" s="266">
        <v>-76.02828124526</v>
      </c>
      <c r="K127" s="245"/>
      <c r="L127" s="266">
        <v>-347.89112766000005</v>
      </c>
      <c r="N127" s="341"/>
      <c r="O127" s="341"/>
    </row>
    <row r="128" spans="1:15" s="262" customFormat="1" ht="12.75" customHeight="1">
      <c r="A128" s="263" t="s">
        <v>98</v>
      </c>
      <c r="B128" s="453"/>
      <c r="C128" s="264">
        <v>1322.82829723</v>
      </c>
      <c r="D128" s="265">
        <v>0</v>
      </c>
      <c r="E128" s="265">
        <v>0</v>
      </c>
      <c r="F128" s="265">
        <v>0</v>
      </c>
      <c r="G128" s="265">
        <v>0</v>
      </c>
      <c r="H128" s="265">
        <v>0</v>
      </c>
      <c r="I128" s="245"/>
      <c r="J128" s="266">
        <v>632.8000067471414</v>
      </c>
      <c r="K128" s="245"/>
      <c r="L128" s="266">
        <v>-28.643690839999977</v>
      </c>
      <c r="N128" s="341"/>
      <c r="O128" s="341"/>
    </row>
    <row r="129" spans="1:15" s="262" customFormat="1" ht="12.75" customHeight="1">
      <c r="A129" s="267"/>
      <c r="B129" s="453"/>
      <c r="C129" s="268">
        <f aca="true" t="shared" si="14" ref="C129:H129">SUM(C122:C128)</f>
        <v>8096.168277820001</v>
      </c>
      <c r="D129" s="268">
        <f t="shared" si="14"/>
        <v>0</v>
      </c>
      <c r="E129" s="268">
        <f t="shared" si="14"/>
        <v>2516.5552565300004</v>
      </c>
      <c r="F129" s="268">
        <f t="shared" si="14"/>
        <v>1188.6160745500001</v>
      </c>
      <c r="G129" s="268">
        <f t="shared" si="14"/>
        <v>0</v>
      </c>
      <c r="H129" s="269">
        <f t="shared" si="14"/>
        <v>1702.5501928300005</v>
      </c>
      <c r="I129" s="245"/>
      <c r="J129" s="271">
        <f>SUM(J122:J128)</f>
        <v>209.5761363389397</v>
      </c>
      <c r="K129" s="245"/>
      <c r="L129" s="271">
        <f>SUM(L122:L128)</f>
        <v>-167.82826454000008</v>
      </c>
      <c r="N129" s="341"/>
      <c r="O129" s="341"/>
    </row>
    <row r="130" spans="1:15" s="262" customFormat="1" ht="12.75" customHeight="1">
      <c r="A130" s="263" t="s">
        <v>104</v>
      </c>
      <c r="B130" s="453" t="s">
        <v>77</v>
      </c>
      <c r="C130" s="264">
        <v>0</v>
      </c>
      <c r="D130" s="265">
        <v>0</v>
      </c>
      <c r="E130" s="265">
        <v>0</v>
      </c>
      <c r="F130" s="265">
        <v>0</v>
      </c>
      <c r="G130" s="265">
        <v>0</v>
      </c>
      <c r="H130" s="265">
        <v>0</v>
      </c>
      <c r="I130" s="245"/>
      <c r="J130" s="266">
        <v>0.0016541099499999268</v>
      </c>
      <c r="K130" s="245"/>
      <c r="L130" s="266">
        <v>-1.3803103700000001</v>
      </c>
      <c r="N130" s="341"/>
      <c r="O130" s="341"/>
    </row>
    <row r="131" spans="1:15" s="262" customFormat="1" ht="12.75" customHeight="1">
      <c r="A131" s="263" t="s">
        <v>103</v>
      </c>
      <c r="B131" s="453"/>
      <c r="C131" s="264">
        <v>0</v>
      </c>
      <c r="D131" s="265">
        <v>0</v>
      </c>
      <c r="E131" s="265">
        <v>0</v>
      </c>
      <c r="F131" s="265">
        <v>0</v>
      </c>
      <c r="G131" s="265">
        <v>0</v>
      </c>
      <c r="H131" s="265">
        <v>0</v>
      </c>
      <c r="I131" s="245"/>
      <c r="J131" s="266">
        <v>0</v>
      </c>
      <c r="K131" s="245"/>
      <c r="L131" s="266">
        <v>-2.5321256100000005</v>
      </c>
      <c r="N131" s="341"/>
      <c r="O131" s="341"/>
    </row>
    <row r="132" spans="1:15" s="262" customFormat="1" ht="12.75" customHeight="1">
      <c r="A132" s="263" t="s">
        <v>102</v>
      </c>
      <c r="B132" s="453"/>
      <c r="C132" s="264">
        <v>0</v>
      </c>
      <c r="D132" s="265">
        <v>0</v>
      </c>
      <c r="E132" s="265">
        <v>0</v>
      </c>
      <c r="F132" s="265">
        <v>0</v>
      </c>
      <c r="G132" s="265">
        <v>0</v>
      </c>
      <c r="H132" s="265">
        <v>0</v>
      </c>
      <c r="I132" s="245"/>
      <c r="J132" s="266">
        <v>0</v>
      </c>
      <c r="K132" s="245"/>
      <c r="L132" s="266">
        <v>-47.69408884</v>
      </c>
      <c r="N132" s="341"/>
      <c r="O132" s="341"/>
    </row>
    <row r="133" spans="1:15" s="262" customFormat="1" ht="12.75" customHeight="1">
      <c r="A133" s="263" t="s">
        <v>101</v>
      </c>
      <c r="B133" s="453"/>
      <c r="C133" s="264">
        <v>0</v>
      </c>
      <c r="D133" s="265">
        <v>0</v>
      </c>
      <c r="E133" s="265">
        <v>0</v>
      </c>
      <c r="F133" s="265">
        <v>0</v>
      </c>
      <c r="G133" s="265">
        <v>0</v>
      </c>
      <c r="H133" s="265">
        <v>0</v>
      </c>
      <c r="I133" s="245"/>
      <c r="J133" s="266">
        <v>0</v>
      </c>
      <c r="K133" s="245"/>
      <c r="L133" s="266">
        <v>20.006778339999997</v>
      </c>
      <c r="N133" s="341"/>
      <c r="O133" s="341"/>
    </row>
    <row r="134" spans="1:15" s="262" customFormat="1" ht="12.75" customHeight="1">
      <c r="A134" s="263" t="s">
        <v>100</v>
      </c>
      <c r="B134" s="453"/>
      <c r="C134" s="264">
        <v>0</v>
      </c>
      <c r="D134" s="265">
        <v>0</v>
      </c>
      <c r="E134" s="265">
        <v>0</v>
      </c>
      <c r="F134" s="265">
        <v>0</v>
      </c>
      <c r="G134" s="265">
        <v>0</v>
      </c>
      <c r="H134" s="265">
        <v>0</v>
      </c>
      <c r="I134" s="245"/>
      <c r="J134" s="266">
        <v>0</v>
      </c>
      <c r="K134" s="245"/>
      <c r="L134" s="266">
        <v>22.212776459999986</v>
      </c>
      <c r="N134" s="341"/>
      <c r="O134" s="341"/>
    </row>
    <row r="135" spans="1:15" s="262" customFormat="1" ht="12.75" customHeight="1">
      <c r="A135" s="263" t="s">
        <v>99</v>
      </c>
      <c r="B135" s="453"/>
      <c r="C135" s="264">
        <v>0</v>
      </c>
      <c r="D135" s="265">
        <v>0</v>
      </c>
      <c r="E135" s="265">
        <v>0</v>
      </c>
      <c r="F135" s="265">
        <v>0</v>
      </c>
      <c r="G135" s="265">
        <v>0</v>
      </c>
      <c r="H135" s="265">
        <v>0</v>
      </c>
      <c r="I135" s="245"/>
      <c r="J135" s="266">
        <v>0</v>
      </c>
      <c r="K135" s="245"/>
      <c r="L135" s="266">
        <v>-10.65165049</v>
      </c>
      <c r="N135" s="341"/>
      <c r="O135" s="341"/>
    </row>
    <row r="136" spans="1:15" s="262" customFormat="1" ht="12.75" customHeight="1">
      <c r="A136" s="263" t="s">
        <v>98</v>
      </c>
      <c r="B136" s="453"/>
      <c r="C136" s="264">
        <v>0</v>
      </c>
      <c r="D136" s="265">
        <v>0</v>
      </c>
      <c r="E136" s="265">
        <v>0</v>
      </c>
      <c r="F136" s="265">
        <v>0</v>
      </c>
      <c r="G136" s="265">
        <v>0</v>
      </c>
      <c r="H136" s="265">
        <v>0</v>
      </c>
      <c r="I136" s="245"/>
      <c r="J136" s="266">
        <v>0</v>
      </c>
      <c r="K136" s="245"/>
      <c r="L136" s="266">
        <v>0</v>
      </c>
      <c r="N136" s="341"/>
      <c r="O136" s="341"/>
    </row>
    <row r="137" spans="1:15" s="262" customFormat="1" ht="12.75" customHeight="1">
      <c r="A137" s="267"/>
      <c r="B137" s="453"/>
      <c r="C137" s="268">
        <f aca="true" t="shared" si="15" ref="C137:H137">SUM(C130:C136)</f>
        <v>0</v>
      </c>
      <c r="D137" s="268">
        <f t="shared" si="15"/>
        <v>0</v>
      </c>
      <c r="E137" s="268">
        <f t="shared" si="15"/>
        <v>0</v>
      </c>
      <c r="F137" s="268">
        <f t="shared" si="15"/>
        <v>0</v>
      </c>
      <c r="G137" s="268">
        <f t="shared" si="15"/>
        <v>0</v>
      </c>
      <c r="H137" s="269">
        <f t="shared" si="15"/>
        <v>0</v>
      </c>
      <c r="I137" s="245"/>
      <c r="J137" s="271">
        <f>SUM(J130:J136)</f>
        <v>0.0016541099499999268</v>
      </c>
      <c r="K137" s="245"/>
      <c r="L137" s="271">
        <f>SUM(L130:L136)</f>
        <v>-20.038620510000015</v>
      </c>
      <c r="N137" s="341"/>
      <c r="O137" s="341"/>
    </row>
    <row r="138" spans="1:15" s="262" customFormat="1" ht="12.75" customHeight="1">
      <c r="A138" s="263" t="s">
        <v>104</v>
      </c>
      <c r="B138" s="453" t="s">
        <v>96</v>
      </c>
      <c r="C138" s="264">
        <v>0</v>
      </c>
      <c r="D138" s="265">
        <v>0</v>
      </c>
      <c r="E138" s="265">
        <v>0</v>
      </c>
      <c r="F138" s="265">
        <v>0</v>
      </c>
      <c r="G138" s="265">
        <v>0</v>
      </c>
      <c r="H138" s="265">
        <v>0</v>
      </c>
      <c r="I138" s="245"/>
      <c r="J138" s="266">
        <v>0</v>
      </c>
      <c r="K138" s="245"/>
      <c r="L138" s="266">
        <v>0</v>
      </c>
      <c r="N138" s="341"/>
      <c r="O138" s="341"/>
    </row>
    <row r="139" spans="1:15" s="262" customFormat="1" ht="12.75" customHeight="1">
      <c r="A139" s="263" t="s">
        <v>103</v>
      </c>
      <c r="B139" s="453"/>
      <c r="C139" s="264">
        <v>0</v>
      </c>
      <c r="D139" s="265">
        <v>0</v>
      </c>
      <c r="E139" s="265">
        <v>0</v>
      </c>
      <c r="F139" s="265">
        <v>0</v>
      </c>
      <c r="G139" s="265">
        <v>0</v>
      </c>
      <c r="H139" s="265">
        <v>0</v>
      </c>
      <c r="I139" s="245"/>
      <c r="J139" s="266">
        <v>0</v>
      </c>
      <c r="K139" s="245"/>
      <c r="L139" s="266">
        <v>0</v>
      </c>
      <c r="N139" s="341"/>
      <c r="O139" s="341"/>
    </row>
    <row r="140" spans="1:15" s="262" customFormat="1" ht="12.75" customHeight="1">
      <c r="A140" s="263" t="s">
        <v>102</v>
      </c>
      <c r="B140" s="453"/>
      <c r="C140" s="264">
        <v>0</v>
      </c>
      <c r="D140" s="265">
        <v>0</v>
      </c>
      <c r="E140" s="265">
        <v>0</v>
      </c>
      <c r="F140" s="265">
        <v>0</v>
      </c>
      <c r="G140" s="265">
        <v>0</v>
      </c>
      <c r="H140" s="265">
        <v>0</v>
      </c>
      <c r="I140" s="245"/>
      <c r="J140" s="266">
        <v>0</v>
      </c>
      <c r="K140" s="245"/>
      <c r="L140" s="266">
        <v>0</v>
      </c>
      <c r="N140" s="341"/>
      <c r="O140" s="341"/>
    </row>
    <row r="141" spans="1:15" s="262" customFormat="1" ht="12.75" customHeight="1">
      <c r="A141" s="263" t="s">
        <v>101</v>
      </c>
      <c r="B141" s="453"/>
      <c r="C141" s="264">
        <v>0</v>
      </c>
      <c r="D141" s="265">
        <v>0</v>
      </c>
      <c r="E141" s="265">
        <v>0</v>
      </c>
      <c r="F141" s="265">
        <v>0</v>
      </c>
      <c r="G141" s="265">
        <v>0</v>
      </c>
      <c r="H141" s="265">
        <v>0</v>
      </c>
      <c r="I141" s="245"/>
      <c r="J141" s="266">
        <v>0</v>
      </c>
      <c r="K141" s="245"/>
      <c r="L141" s="266">
        <v>0</v>
      </c>
      <c r="N141" s="341"/>
      <c r="O141" s="341"/>
    </row>
    <row r="142" spans="1:15" s="262" customFormat="1" ht="12.75" customHeight="1">
      <c r="A142" s="263" t="s">
        <v>100</v>
      </c>
      <c r="B142" s="453"/>
      <c r="C142" s="264">
        <v>0</v>
      </c>
      <c r="D142" s="265">
        <v>0</v>
      </c>
      <c r="E142" s="265">
        <v>0</v>
      </c>
      <c r="F142" s="265">
        <v>0</v>
      </c>
      <c r="G142" s="265">
        <v>0</v>
      </c>
      <c r="H142" s="265">
        <v>0</v>
      </c>
      <c r="I142" s="245"/>
      <c r="J142" s="266">
        <v>0</v>
      </c>
      <c r="K142" s="245"/>
      <c r="L142" s="266">
        <v>0</v>
      </c>
      <c r="N142" s="341"/>
      <c r="O142" s="341"/>
    </row>
    <row r="143" spans="1:15" s="262" customFormat="1" ht="12.75" customHeight="1">
      <c r="A143" s="263" t="s">
        <v>99</v>
      </c>
      <c r="B143" s="453"/>
      <c r="C143" s="264">
        <v>0</v>
      </c>
      <c r="D143" s="265">
        <v>0</v>
      </c>
      <c r="E143" s="265">
        <v>0</v>
      </c>
      <c r="F143" s="265">
        <v>0</v>
      </c>
      <c r="G143" s="265">
        <v>0</v>
      </c>
      <c r="H143" s="265">
        <v>0</v>
      </c>
      <c r="I143" s="245"/>
      <c r="J143" s="266">
        <v>0</v>
      </c>
      <c r="K143" s="245"/>
      <c r="L143" s="266">
        <v>0</v>
      </c>
      <c r="N143" s="341"/>
      <c r="O143" s="341"/>
    </row>
    <row r="144" spans="1:15" s="262" customFormat="1" ht="12.75" customHeight="1">
      <c r="A144" s="263" t="s">
        <v>98</v>
      </c>
      <c r="B144" s="453"/>
      <c r="C144" s="264">
        <v>0</v>
      </c>
      <c r="D144" s="265">
        <v>0</v>
      </c>
      <c r="E144" s="265">
        <v>0</v>
      </c>
      <c r="F144" s="265">
        <v>0</v>
      </c>
      <c r="G144" s="265">
        <v>0</v>
      </c>
      <c r="H144" s="265">
        <v>0</v>
      </c>
      <c r="I144" s="245"/>
      <c r="J144" s="266">
        <v>0</v>
      </c>
      <c r="K144" s="245"/>
      <c r="L144" s="266">
        <v>0</v>
      </c>
      <c r="N144" s="341"/>
      <c r="O144" s="341"/>
    </row>
    <row r="145" spans="1:15" s="262" customFormat="1" ht="12.75" customHeight="1">
      <c r="A145" s="267"/>
      <c r="B145" s="453"/>
      <c r="C145" s="268">
        <f aca="true" t="shared" si="16" ref="C145:H145">SUM(C138:C144)</f>
        <v>0</v>
      </c>
      <c r="D145" s="268">
        <f t="shared" si="16"/>
        <v>0</v>
      </c>
      <c r="E145" s="268">
        <f t="shared" si="16"/>
        <v>0</v>
      </c>
      <c r="F145" s="268">
        <f t="shared" si="16"/>
        <v>0</v>
      </c>
      <c r="G145" s="268">
        <f t="shared" si="16"/>
        <v>0</v>
      </c>
      <c r="H145" s="269">
        <f t="shared" si="16"/>
        <v>0</v>
      </c>
      <c r="I145" s="245"/>
      <c r="J145" s="271">
        <f>SUM(J138:J144)</f>
        <v>0</v>
      </c>
      <c r="K145" s="245"/>
      <c r="L145" s="271">
        <f>SUM(L138:L144)</f>
        <v>0</v>
      </c>
      <c r="N145" s="341"/>
      <c r="O145" s="341"/>
    </row>
    <row r="146" spans="1:15" s="262" customFormat="1" ht="12.75" customHeight="1">
      <c r="A146" s="263" t="s">
        <v>104</v>
      </c>
      <c r="B146" s="453" t="s">
        <v>78</v>
      </c>
      <c r="C146" s="264">
        <v>0</v>
      </c>
      <c r="D146" s="265">
        <v>0</v>
      </c>
      <c r="E146" s="265">
        <v>0</v>
      </c>
      <c r="F146" s="265">
        <v>0</v>
      </c>
      <c r="G146" s="265">
        <v>0</v>
      </c>
      <c r="H146" s="265">
        <v>0</v>
      </c>
      <c r="I146" s="245"/>
      <c r="J146" s="266">
        <v>0</v>
      </c>
      <c r="K146" s="245"/>
      <c r="L146" s="266">
        <v>0</v>
      </c>
      <c r="N146" s="341"/>
      <c r="O146" s="341"/>
    </row>
    <row r="147" spans="1:15" s="262" customFormat="1" ht="12.75" customHeight="1">
      <c r="A147" s="263" t="s">
        <v>103</v>
      </c>
      <c r="B147" s="453"/>
      <c r="C147" s="264">
        <v>0</v>
      </c>
      <c r="D147" s="265">
        <v>0</v>
      </c>
      <c r="E147" s="265">
        <v>0</v>
      </c>
      <c r="F147" s="265">
        <v>0</v>
      </c>
      <c r="G147" s="265">
        <v>0</v>
      </c>
      <c r="H147" s="265">
        <v>0</v>
      </c>
      <c r="I147" s="245"/>
      <c r="J147" s="266">
        <v>0</v>
      </c>
      <c r="K147" s="245"/>
      <c r="L147" s="266">
        <v>0</v>
      </c>
      <c r="N147" s="341"/>
      <c r="O147" s="341"/>
    </row>
    <row r="148" spans="1:15" s="262" customFormat="1" ht="12.75" customHeight="1">
      <c r="A148" s="263" t="s">
        <v>102</v>
      </c>
      <c r="B148" s="453"/>
      <c r="C148" s="264">
        <v>0</v>
      </c>
      <c r="D148" s="265">
        <v>0</v>
      </c>
      <c r="E148" s="265">
        <v>0</v>
      </c>
      <c r="F148" s="265">
        <v>0</v>
      </c>
      <c r="G148" s="265">
        <v>0</v>
      </c>
      <c r="H148" s="265">
        <v>0</v>
      </c>
      <c r="I148" s="245"/>
      <c r="J148" s="266">
        <v>0</v>
      </c>
      <c r="K148" s="245"/>
      <c r="L148" s="266">
        <v>-37.55015593</v>
      </c>
      <c r="N148" s="341"/>
      <c r="O148" s="341"/>
    </row>
    <row r="149" spans="1:15" s="262" customFormat="1" ht="12.75" customHeight="1">
      <c r="A149" s="263" t="s">
        <v>101</v>
      </c>
      <c r="B149" s="453"/>
      <c r="C149" s="264">
        <v>37.05610169</v>
      </c>
      <c r="D149" s="265">
        <v>0</v>
      </c>
      <c r="E149" s="265">
        <v>37.05610169</v>
      </c>
      <c r="F149" s="265">
        <v>0</v>
      </c>
      <c r="G149" s="265">
        <v>0</v>
      </c>
      <c r="H149" s="265">
        <v>37.05610169</v>
      </c>
      <c r="I149" s="245"/>
      <c r="J149" s="266">
        <v>0</v>
      </c>
      <c r="K149" s="245"/>
      <c r="L149" s="266">
        <v>-10.510685979999991</v>
      </c>
      <c r="N149" s="341"/>
      <c r="O149" s="341"/>
    </row>
    <row r="150" spans="1:15" s="262" customFormat="1" ht="12.75" customHeight="1">
      <c r="A150" s="263" t="s">
        <v>100</v>
      </c>
      <c r="B150" s="453"/>
      <c r="C150" s="264">
        <v>0</v>
      </c>
      <c r="D150" s="265">
        <v>0</v>
      </c>
      <c r="E150" s="265">
        <v>0</v>
      </c>
      <c r="F150" s="265">
        <v>0</v>
      </c>
      <c r="G150" s="265">
        <v>0</v>
      </c>
      <c r="H150" s="265">
        <v>0</v>
      </c>
      <c r="I150" s="245"/>
      <c r="J150" s="266">
        <v>0</v>
      </c>
      <c r="K150" s="245"/>
      <c r="L150" s="266">
        <v>0.4343898299999722</v>
      </c>
      <c r="N150" s="341"/>
      <c r="O150" s="341"/>
    </row>
    <row r="151" spans="1:15" s="262" customFormat="1" ht="12.75" customHeight="1">
      <c r="A151" s="263" t="s">
        <v>99</v>
      </c>
      <c r="B151" s="453"/>
      <c r="C151" s="264">
        <v>6.810338659999999</v>
      </c>
      <c r="D151" s="265">
        <v>0</v>
      </c>
      <c r="E151" s="265">
        <v>6.810338659999999</v>
      </c>
      <c r="F151" s="265">
        <v>0</v>
      </c>
      <c r="G151" s="265">
        <v>0</v>
      </c>
      <c r="H151" s="265">
        <v>6.810338659999999</v>
      </c>
      <c r="I151" s="245"/>
      <c r="J151" s="266">
        <v>0.29100891262</v>
      </c>
      <c r="K151" s="245"/>
      <c r="L151" s="266">
        <v>-6.3362330799999995</v>
      </c>
      <c r="N151" s="341"/>
      <c r="O151" s="341"/>
    </row>
    <row r="152" spans="1:15" s="262" customFormat="1" ht="12.75" customHeight="1">
      <c r="A152" s="263" t="s">
        <v>98</v>
      </c>
      <c r="B152" s="453"/>
      <c r="C152" s="264">
        <v>0</v>
      </c>
      <c r="D152" s="265">
        <v>0</v>
      </c>
      <c r="E152" s="265">
        <v>0</v>
      </c>
      <c r="F152" s="265">
        <v>0</v>
      </c>
      <c r="G152" s="265">
        <v>0</v>
      </c>
      <c r="H152" s="265">
        <v>0</v>
      </c>
      <c r="I152" s="245"/>
      <c r="J152" s="266">
        <v>0</v>
      </c>
      <c r="K152" s="245"/>
      <c r="L152" s="266">
        <v>0</v>
      </c>
      <c r="N152" s="341"/>
      <c r="O152" s="341"/>
    </row>
    <row r="153" spans="1:15" s="262" customFormat="1" ht="12.75" customHeight="1">
      <c r="A153" s="267"/>
      <c r="B153" s="453"/>
      <c r="C153" s="268">
        <f aca="true" t="shared" si="17" ref="C153:H153">SUM(C146:C152)</f>
        <v>43.86644035</v>
      </c>
      <c r="D153" s="268">
        <f t="shared" si="17"/>
        <v>0</v>
      </c>
      <c r="E153" s="268">
        <f t="shared" si="17"/>
        <v>43.86644035</v>
      </c>
      <c r="F153" s="268">
        <f t="shared" si="17"/>
        <v>0</v>
      </c>
      <c r="G153" s="268">
        <f t="shared" si="17"/>
        <v>0</v>
      </c>
      <c r="H153" s="269">
        <f t="shared" si="17"/>
        <v>43.86644035</v>
      </c>
      <c r="I153" s="245"/>
      <c r="J153" s="271">
        <f>SUM(J146:J152)</f>
        <v>0.29100891262</v>
      </c>
      <c r="K153" s="245"/>
      <c r="L153" s="271">
        <f>SUM(L146:L152)</f>
        <v>-53.96268516000002</v>
      </c>
      <c r="N153" s="341"/>
      <c r="O153" s="341"/>
    </row>
    <row r="154" spans="1:15" s="262" customFormat="1" ht="12.75" customHeight="1">
      <c r="A154" s="263" t="s">
        <v>104</v>
      </c>
      <c r="B154" s="453" t="s">
        <v>79</v>
      </c>
      <c r="C154" s="264">
        <v>0</v>
      </c>
      <c r="D154" s="265">
        <v>0</v>
      </c>
      <c r="E154" s="265">
        <v>0</v>
      </c>
      <c r="F154" s="265">
        <v>0</v>
      </c>
      <c r="G154" s="265">
        <v>0</v>
      </c>
      <c r="H154" s="265">
        <v>0</v>
      </c>
      <c r="I154" s="245"/>
      <c r="J154" s="266">
        <v>-1.4742883214523217</v>
      </c>
      <c r="K154" s="245"/>
      <c r="L154" s="266">
        <v>0</v>
      </c>
      <c r="N154" s="341"/>
      <c r="O154" s="341"/>
    </row>
    <row r="155" spans="1:15" s="262" customFormat="1" ht="12.75" customHeight="1">
      <c r="A155" s="263" t="s">
        <v>103</v>
      </c>
      <c r="B155" s="453"/>
      <c r="C155" s="264">
        <v>0</v>
      </c>
      <c r="D155" s="265">
        <v>0</v>
      </c>
      <c r="E155" s="265">
        <v>0</v>
      </c>
      <c r="F155" s="265">
        <v>0</v>
      </c>
      <c r="G155" s="265">
        <v>0</v>
      </c>
      <c r="H155" s="265">
        <v>0</v>
      </c>
      <c r="I155" s="245"/>
      <c r="J155" s="266">
        <v>3.4701262469638747</v>
      </c>
      <c r="K155" s="245"/>
      <c r="L155" s="266">
        <v>0</v>
      </c>
      <c r="N155" s="341"/>
      <c r="O155" s="341"/>
    </row>
    <row r="156" spans="1:15" s="262" customFormat="1" ht="12.75" customHeight="1">
      <c r="A156" s="263" t="s">
        <v>102</v>
      </c>
      <c r="B156" s="453"/>
      <c r="C156" s="264">
        <v>0</v>
      </c>
      <c r="D156" s="265">
        <v>0</v>
      </c>
      <c r="E156" s="265">
        <v>0</v>
      </c>
      <c r="F156" s="265">
        <v>0</v>
      </c>
      <c r="G156" s="265">
        <v>0</v>
      </c>
      <c r="H156" s="265">
        <v>0</v>
      </c>
      <c r="I156" s="245"/>
      <c r="J156" s="266">
        <v>2.6701293668549932</v>
      </c>
      <c r="K156" s="245"/>
      <c r="L156" s="266">
        <v>0</v>
      </c>
      <c r="N156" s="341"/>
      <c r="O156" s="341"/>
    </row>
    <row r="157" spans="1:15" s="262" customFormat="1" ht="12.75" customHeight="1">
      <c r="A157" s="263" t="s">
        <v>101</v>
      </c>
      <c r="B157" s="453"/>
      <c r="C157" s="264">
        <v>0</v>
      </c>
      <c r="D157" s="265">
        <v>0</v>
      </c>
      <c r="E157" s="265">
        <v>0</v>
      </c>
      <c r="F157" s="265">
        <v>0</v>
      </c>
      <c r="G157" s="265">
        <v>0</v>
      </c>
      <c r="H157" s="265">
        <v>0</v>
      </c>
      <c r="I157" s="245"/>
      <c r="J157" s="266">
        <v>1.9092248425470635</v>
      </c>
      <c r="K157" s="245"/>
      <c r="L157" s="266">
        <v>0</v>
      </c>
      <c r="N157" s="341"/>
      <c r="O157" s="341"/>
    </row>
    <row r="158" spans="1:15" s="262" customFormat="1" ht="12.75" customHeight="1">
      <c r="A158" s="263" t="s">
        <v>100</v>
      </c>
      <c r="B158" s="453"/>
      <c r="C158" s="264">
        <v>0</v>
      </c>
      <c r="D158" s="265">
        <v>0</v>
      </c>
      <c r="E158" s="265">
        <v>0</v>
      </c>
      <c r="F158" s="265">
        <v>0</v>
      </c>
      <c r="G158" s="265">
        <v>0</v>
      </c>
      <c r="H158" s="265">
        <v>0</v>
      </c>
      <c r="I158" s="245"/>
      <c r="J158" s="266">
        <v>-1.0701958213273457</v>
      </c>
      <c r="K158" s="245"/>
      <c r="L158" s="266">
        <v>0</v>
      </c>
      <c r="N158" s="341"/>
      <c r="O158" s="341"/>
    </row>
    <row r="159" spans="1:15" s="262" customFormat="1" ht="12.75" customHeight="1">
      <c r="A159" s="263" t="s">
        <v>99</v>
      </c>
      <c r="B159" s="453"/>
      <c r="C159" s="264">
        <v>0.00088625</v>
      </c>
      <c r="D159" s="265">
        <v>0</v>
      </c>
      <c r="E159" s="265">
        <v>0</v>
      </c>
      <c r="F159" s="265">
        <v>0</v>
      </c>
      <c r="G159" s="265">
        <v>0</v>
      </c>
      <c r="H159" s="265">
        <v>0</v>
      </c>
      <c r="I159" s="245"/>
      <c r="J159" s="266">
        <v>4.255353442560731</v>
      </c>
      <c r="K159" s="245"/>
      <c r="L159" s="266">
        <v>0</v>
      </c>
      <c r="N159" s="341"/>
      <c r="O159" s="341"/>
    </row>
    <row r="160" spans="1:15" s="262" customFormat="1" ht="12.75" customHeight="1">
      <c r="A160" s="263" t="s">
        <v>98</v>
      </c>
      <c r="B160" s="453"/>
      <c r="C160" s="264">
        <v>0</v>
      </c>
      <c r="D160" s="265">
        <v>0</v>
      </c>
      <c r="E160" s="265">
        <v>0</v>
      </c>
      <c r="F160" s="265">
        <v>0</v>
      </c>
      <c r="G160" s="265">
        <v>0</v>
      </c>
      <c r="H160" s="265">
        <v>0</v>
      </c>
      <c r="I160" s="245"/>
      <c r="J160" s="266">
        <v>-9.732653361247003</v>
      </c>
      <c r="K160" s="245"/>
      <c r="L160" s="266">
        <v>0</v>
      </c>
      <c r="N160" s="341"/>
      <c r="O160" s="341"/>
    </row>
    <row r="161" spans="1:15" s="262" customFormat="1" ht="12.75" customHeight="1">
      <c r="A161" s="267"/>
      <c r="B161" s="453"/>
      <c r="C161" s="268">
        <f aca="true" t="shared" si="18" ref="C161:H161">SUM(C154:C160)</f>
        <v>0.00088625</v>
      </c>
      <c r="D161" s="268">
        <f t="shared" si="18"/>
        <v>0</v>
      </c>
      <c r="E161" s="268">
        <f t="shared" si="18"/>
        <v>0</v>
      </c>
      <c r="F161" s="268">
        <f t="shared" si="18"/>
        <v>0</v>
      </c>
      <c r="G161" s="268">
        <f t="shared" si="18"/>
        <v>0</v>
      </c>
      <c r="H161" s="269">
        <f t="shared" si="18"/>
        <v>0</v>
      </c>
      <c r="I161" s="245"/>
      <c r="J161" s="271">
        <f>SUM(J154:J160)</f>
        <v>0.02769639489999065</v>
      </c>
      <c r="K161" s="245"/>
      <c r="L161" s="271">
        <f>SUM(L154:L160)</f>
        <v>0</v>
      </c>
      <c r="N161" s="341"/>
      <c r="O161" s="341"/>
    </row>
    <row r="162" spans="1:15" s="262" customFormat="1" ht="12.75" customHeight="1">
      <c r="A162" s="263" t="s">
        <v>104</v>
      </c>
      <c r="B162" s="453" t="s">
        <v>80</v>
      </c>
      <c r="C162" s="264">
        <v>0</v>
      </c>
      <c r="D162" s="265">
        <v>0</v>
      </c>
      <c r="E162" s="265">
        <v>0</v>
      </c>
      <c r="F162" s="265">
        <v>0</v>
      </c>
      <c r="G162" s="265">
        <v>0</v>
      </c>
      <c r="H162" s="265">
        <v>0</v>
      </c>
      <c r="I162" s="245"/>
      <c r="J162" s="266">
        <v>1.48599210003</v>
      </c>
      <c r="K162" s="245"/>
      <c r="L162" s="266">
        <v>0</v>
      </c>
      <c r="N162" s="341"/>
      <c r="O162" s="341"/>
    </row>
    <row r="163" spans="1:15" s="262" customFormat="1" ht="12.75" customHeight="1">
      <c r="A163" s="263" t="s">
        <v>103</v>
      </c>
      <c r="B163" s="453"/>
      <c r="C163" s="264">
        <v>0</v>
      </c>
      <c r="D163" s="265">
        <v>0</v>
      </c>
      <c r="E163" s="265">
        <v>0</v>
      </c>
      <c r="F163" s="265">
        <v>0</v>
      </c>
      <c r="G163" s="265">
        <v>0</v>
      </c>
      <c r="H163" s="265">
        <v>0</v>
      </c>
      <c r="I163" s="245"/>
      <c r="J163" s="266">
        <v>0</v>
      </c>
      <c r="K163" s="245"/>
      <c r="L163" s="266">
        <v>0</v>
      </c>
      <c r="N163" s="341"/>
      <c r="O163" s="341"/>
    </row>
    <row r="164" spans="1:15" s="262" customFormat="1" ht="12.75" customHeight="1">
      <c r="A164" s="263" t="s">
        <v>102</v>
      </c>
      <c r="B164" s="453"/>
      <c r="C164" s="264">
        <v>0</v>
      </c>
      <c r="D164" s="265">
        <v>0</v>
      </c>
      <c r="E164" s="265">
        <v>0</v>
      </c>
      <c r="F164" s="265">
        <v>0</v>
      </c>
      <c r="G164" s="265">
        <v>0</v>
      </c>
      <c r="H164" s="265">
        <v>0</v>
      </c>
      <c r="I164" s="245"/>
      <c r="J164" s="266">
        <v>0</v>
      </c>
      <c r="K164" s="245"/>
      <c r="L164" s="266">
        <v>0</v>
      </c>
      <c r="N164" s="341"/>
      <c r="O164" s="341"/>
    </row>
    <row r="165" spans="1:15" s="262" customFormat="1" ht="12.75" customHeight="1">
      <c r="A165" s="263" t="s">
        <v>101</v>
      </c>
      <c r="B165" s="453"/>
      <c r="C165" s="264">
        <v>0</v>
      </c>
      <c r="D165" s="265">
        <v>0</v>
      </c>
      <c r="E165" s="265">
        <v>0</v>
      </c>
      <c r="F165" s="265">
        <v>0</v>
      </c>
      <c r="G165" s="265">
        <v>0</v>
      </c>
      <c r="H165" s="265">
        <v>0</v>
      </c>
      <c r="I165" s="245"/>
      <c r="J165" s="266">
        <v>0</v>
      </c>
      <c r="K165" s="245"/>
      <c r="L165" s="266">
        <v>0</v>
      </c>
      <c r="N165" s="341"/>
      <c r="O165" s="341"/>
    </row>
    <row r="166" spans="1:15" s="262" customFormat="1" ht="12.75" customHeight="1">
      <c r="A166" s="263" t="s">
        <v>100</v>
      </c>
      <c r="B166" s="453"/>
      <c r="C166" s="264">
        <v>0</v>
      </c>
      <c r="D166" s="265">
        <v>0</v>
      </c>
      <c r="E166" s="265">
        <v>0</v>
      </c>
      <c r="F166" s="265">
        <v>0</v>
      </c>
      <c r="G166" s="265">
        <v>0</v>
      </c>
      <c r="H166" s="265">
        <v>0</v>
      </c>
      <c r="I166" s="245"/>
      <c r="J166" s="266">
        <v>0</v>
      </c>
      <c r="K166" s="245"/>
      <c r="L166" s="266">
        <v>0</v>
      </c>
      <c r="N166" s="341"/>
      <c r="O166" s="341"/>
    </row>
    <row r="167" spans="1:15" s="262" customFormat="1" ht="12.75" customHeight="1">
      <c r="A167" s="263" t="s">
        <v>99</v>
      </c>
      <c r="B167" s="453"/>
      <c r="C167" s="264">
        <v>0</v>
      </c>
      <c r="D167" s="265">
        <v>0</v>
      </c>
      <c r="E167" s="265">
        <v>0</v>
      </c>
      <c r="F167" s="265">
        <v>0</v>
      </c>
      <c r="G167" s="265">
        <v>0</v>
      </c>
      <c r="H167" s="265">
        <v>0</v>
      </c>
      <c r="I167" s="245"/>
      <c r="J167" s="266">
        <v>0</v>
      </c>
      <c r="K167" s="245"/>
      <c r="L167" s="266">
        <v>0</v>
      </c>
      <c r="N167" s="341"/>
      <c r="O167" s="341"/>
    </row>
    <row r="168" spans="1:15" s="262" customFormat="1" ht="12.75" customHeight="1">
      <c r="A168" s="263" t="s">
        <v>98</v>
      </c>
      <c r="B168" s="453"/>
      <c r="C168" s="264">
        <v>0</v>
      </c>
      <c r="D168" s="265">
        <v>0</v>
      </c>
      <c r="E168" s="265">
        <v>0</v>
      </c>
      <c r="F168" s="265">
        <v>0</v>
      </c>
      <c r="G168" s="265">
        <v>0</v>
      </c>
      <c r="H168" s="265">
        <v>0</v>
      </c>
      <c r="I168" s="245"/>
      <c r="J168" s="266">
        <v>0</v>
      </c>
      <c r="K168" s="245"/>
      <c r="L168" s="266">
        <v>0</v>
      </c>
      <c r="N168" s="341"/>
      <c r="O168" s="341"/>
    </row>
    <row r="169" spans="1:15" s="262" customFormat="1" ht="12.75" customHeight="1">
      <c r="A169" s="267"/>
      <c r="B169" s="453"/>
      <c r="C169" s="268">
        <f aca="true" t="shared" si="19" ref="C169:H169">SUM(C162:C168)</f>
        <v>0</v>
      </c>
      <c r="D169" s="268">
        <f t="shared" si="19"/>
        <v>0</v>
      </c>
      <c r="E169" s="268">
        <f t="shared" si="19"/>
        <v>0</v>
      </c>
      <c r="F169" s="268">
        <f t="shared" si="19"/>
        <v>0</v>
      </c>
      <c r="G169" s="268">
        <f t="shared" si="19"/>
        <v>0</v>
      </c>
      <c r="H169" s="269">
        <f t="shared" si="19"/>
        <v>0</v>
      </c>
      <c r="I169" s="245"/>
      <c r="J169" s="271">
        <f>SUM(J162:J168)</f>
        <v>1.48599210003</v>
      </c>
      <c r="K169" s="245"/>
      <c r="L169" s="271">
        <f>SUM(L162:L168)</f>
        <v>0</v>
      </c>
      <c r="N169" s="341"/>
      <c r="O169" s="341"/>
    </row>
    <row r="170" spans="1:15" s="262" customFormat="1" ht="12.75" customHeight="1">
      <c r="A170" s="263" t="s">
        <v>104</v>
      </c>
      <c r="B170" s="453" t="s">
        <v>81</v>
      </c>
      <c r="C170" s="264">
        <v>485.23526990000005</v>
      </c>
      <c r="D170" s="265">
        <v>0</v>
      </c>
      <c r="E170" s="265">
        <v>0</v>
      </c>
      <c r="F170" s="265">
        <v>0</v>
      </c>
      <c r="G170" s="265">
        <v>0</v>
      </c>
      <c r="H170" s="265">
        <v>0</v>
      </c>
      <c r="I170" s="245"/>
      <c r="J170" s="266">
        <v>212.50652104529</v>
      </c>
      <c r="K170" s="245"/>
      <c r="L170" s="266">
        <v>0</v>
      </c>
      <c r="N170" s="341"/>
      <c r="O170" s="341"/>
    </row>
    <row r="171" spans="1:15" s="262" customFormat="1" ht="12.75" customHeight="1">
      <c r="A171" s="263" t="s">
        <v>103</v>
      </c>
      <c r="B171" s="453"/>
      <c r="C171" s="264">
        <v>67.38808909999999</v>
      </c>
      <c r="D171" s="265">
        <v>0</v>
      </c>
      <c r="E171" s="265">
        <v>60.05703050999999</v>
      </c>
      <c r="F171" s="265">
        <v>0</v>
      </c>
      <c r="G171" s="265">
        <v>0</v>
      </c>
      <c r="H171" s="265">
        <v>60.05703050999999</v>
      </c>
      <c r="I171" s="245"/>
      <c r="J171" s="266">
        <v>-109.85370844001</v>
      </c>
      <c r="K171" s="245"/>
      <c r="L171" s="266">
        <v>-0.06926898</v>
      </c>
      <c r="N171" s="341"/>
      <c r="O171" s="341"/>
    </row>
    <row r="172" spans="1:15" s="262" customFormat="1" ht="12.75" customHeight="1">
      <c r="A172" s="263" t="s">
        <v>102</v>
      </c>
      <c r="B172" s="453"/>
      <c r="C172" s="264">
        <v>22.893846360000005</v>
      </c>
      <c r="D172" s="265">
        <v>0</v>
      </c>
      <c r="E172" s="265">
        <v>11.331199280000003</v>
      </c>
      <c r="F172" s="265">
        <v>0</v>
      </c>
      <c r="G172" s="265">
        <v>0</v>
      </c>
      <c r="H172" s="265">
        <v>11.331199280000003</v>
      </c>
      <c r="I172" s="245"/>
      <c r="J172" s="266">
        <v>34.175872959619994</v>
      </c>
      <c r="K172" s="245"/>
      <c r="L172" s="266">
        <v>0</v>
      </c>
      <c r="N172" s="341"/>
      <c r="O172" s="341"/>
    </row>
    <row r="173" spans="1:15" s="262" customFormat="1" ht="12.75" customHeight="1">
      <c r="A173" s="263" t="s">
        <v>101</v>
      </c>
      <c r="B173" s="453"/>
      <c r="C173" s="264">
        <v>120.47963617999999</v>
      </c>
      <c r="D173" s="265">
        <v>0</v>
      </c>
      <c r="E173" s="265">
        <v>0</v>
      </c>
      <c r="F173" s="265">
        <v>0</v>
      </c>
      <c r="G173" s="265">
        <v>0</v>
      </c>
      <c r="H173" s="265">
        <v>0</v>
      </c>
      <c r="I173" s="245"/>
      <c r="J173" s="266">
        <v>86.56690479969001</v>
      </c>
      <c r="K173" s="245"/>
      <c r="L173" s="266">
        <v>-12.426458939999975</v>
      </c>
      <c r="N173" s="341"/>
      <c r="O173" s="341"/>
    </row>
    <row r="174" spans="1:15" s="262" customFormat="1" ht="12.75" customHeight="1">
      <c r="A174" s="263" t="s">
        <v>100</v>
      </c>
      <c r="B174" s="453"/>
      <c r="C174" s="264">
        <v>1197.4078121399998</v>
      </c>
      <c r="D174" s="265">
        <v>0</v>
      </c>
      <c r="E174" s="265">
        <v>966.6514067099998</v>
      </c>
      <c r="F174" s="265">
        <v>0</v>
      </c>
      <c r="G174" s="265">
        <v>0</v>
      </c>
      <c r="H174" s="265">
        <v>966.6514067099998</v>
      </c>
      <c r="I174" s="245"/>
      <c r="J174" s="266">
        <v>595.4274788940803</v>
      </c>
      <c r="K174" s="245"/>
      <c r="L174" s="266">
        <v>-149.22586417999997</v>
      </c>
      <c r="N174" s="341"/>
      <c r="O174" s="341"/>
    </row>
    <row r="175" spans="1:15" s="262" customFormat="1" ht="12.75" customHeight="1">
      <c r="A175" s="263" t="s">
        <v>99</v>
      </c>
      <c r="B175" s="453"/>
      <c r="C175" s="264">
        <v>183.08266437999998</v>
      </c>
      <c r="D175" s="265">
        <v>0</v>
      </c>
      <c r="E175" s="265">
        <v>0</v>
      </c>
      <c r="F175" s="265">
        <v>0</v>
      </c>
      <c r="G175" s="265">
        <v>0</v>
      </c>
      <c r="H175" s="265">
        <v>0</v>
      </c>
      <c r="I175" s="245"/>
      <c r="J175" s="266">
        <v>-464.1290647396801</v>
      </c>
      <c r="K175" s="245"/>
      <c r="L175" s="266">
        <v>-43.01856547999999</v>
      </c>
      <c r="N175" s="341"/>
      <c r="O175" s="341"/>
    </row>
    <row r="176" spans="1:15" s="262" customFormat="1" ht="12.75" customHeight="1">
      <c r="A176" s="263" t="s">
        <v>98</v>
      </c>
      <c r="B176" s="453"/>
      <c r="C176" s="264">
        <v>69.80592349</v>
      </c>
      <c r="D176" s="265">
        <v>0</v>
      </c>
      <c r="E176" s="265">
        <v>0</v>
      </c>
      <c r="F176" s="265">
        <v>0</v>
      </c>
      <c r="G176" s="265">
        <v>0</v>
      </c>
      <c r="H176" s="265">
        <v>0</v>
      </c>
      <c r="I176" s="245"/>
      <c r="J176" s="266">
        <v>-125.23924009513</v>
      </c>
      <c r="K176" s="245"/>
      <c r="L176" s="266">
        <v>0</v>
      </c>
      <c r="N176" s="341"/>
      <c r="O176" s="341"/>
    </row>
    <row r="177" spans="1:15" s="262" customFormat="1" ht="12.75" customHeight="1">
      <c r="A177" s="267"/>
      <c r="B177" s="453"/>
      <c r="C177" s="268">
        <f aca="true" t="shared" si="20" ref="C177:H177">SUM(C170:C176)</f>
        <v>2146.29324155</v>
      </c>
      <c r="D177" s="268">
        <f t="shared" si="20"/>
        <v>0</v>
      </c>
      <c r="E177" s="268">
        <f t="shared" si="20"/>
        <v>1038.0396365</v>
      </c>
      <c r="F177" s="268">
        <f t="shared" si="20"/>
        <v>0</v>
      </c>
      <c r="G177" s="268">
        <f t="shared" si="20"/>
        <v>0</v>
      </c>
      <c r="H177" s="269">
        <f t="shared" si="20"/>
        <v>1038.0396365</v>
      </c>
      <c r="I177" s="245"/>
      <c r="J177" s="271">
        <f>SUM(J170:J176)</f>
        <v>229.45476442386024</v>
      </c>
      <c r="K177" s="245"/>
      <c r="L177" s="271">
        <f>SUM(L170:L176)</f>
        <v>-204.74015757999996</v>
      </c>
      <c r="N177" s="341"/>
      <c r="O177" s="341"/>
    </row>
    <row r="178" spans="1:15" s="262" customFormat="1" ht="12.75" customHeight="1">
      <c r="A178" s="272" t="s">
        <v>104</v>
      </c>
      <c r="B178" s="456" t="s">
        <v>90</v>
      </c>
      <c r="C178" s="264">
        <v>0</v>
      </c>
      <c r="D178" s="265">
        <v>0</v>
      </c>
      <c r="E178" s="265">
        <v>0</v>
      </c>
      <c r="F178" s="265">
        <v>0</v>
      </c>
      <c r="G178" s="265">
        <v>0</v>
      </c>
      <c r="H178" s="265">
        <v>0</v>
      </c>
      <c r="I178" s="245"/>
      <c r="J178" s="266">
        <v>9.331579090584654</v>
      </c>
      <c r="K178" s="245"/>
      <c r="L178" s="266">
        <v>0</v>
      </c>
      <c r="N178" s="341"/>
      <c r="O178" s="341"/>
    </row>
    <row r="179" spans="1:15" s="262" customFormat="1" ht="12.75" customHeight="1">
      <c r="A179" s="263" t="s">
        <v>103</v>
      </c>
      <c r="B179" s="453"/>
      <c r="C179" s="264">
        <v>0</v>
      </c>
      <c r="D179" s="265">
        <v>0</v>
      </c>
      <c r="E179" s="265">
        <v>0</v>
      </c>
      <c r="F179" s="265">
        <v>0</v>
      </c>
      <c r="G179" s="265">
        <v>0</v>
      </c>
      <c r="H179" s="265">
        <v>0</v>
      </c>
      <c r="I179" s="245"/>
      <c r="J179" s="266">
        <v>-33.20345526266914</v>
      </c>
      <c r="K179" s="245"/>
      <c r="L179" s="266">
        <v>0</v>
      </c>
      <c r="N179" s="341"/>
      <c r="O179" s="341"/>
    </row>
    <row r="180" spans="1:15" s="262" customFormat="1" ht="12.75" customHeight="1">
      <c r="A180" s="263" t="s">
        <v>102</v>
      </c>
      <c r="B180" s="453"/>
      <c r="C180" s="264">
        <v>0.7414044399999999</v>
      </c>
      <c r="D180" s="265">
        <v>0</v>
      </c>
      <c r="E180" s="265">
        <v>0.7414044399999999</v>
      </c>
      <c r="F180" s="265">
        <v>0</v>
      </c>
      <c r="G180" s="265">
        <v>0</v>
      </c>
      <c r="H180" s="265">
        <v>0.7414044399999999</v>
      </c>
      <c r="I180" s="245"/>
      <c r="J180" s="266">
        <v>-163.30630747324776</v>
      </c>
      <c r="K180" s="245"/>
      <c r="L180" s="266">
        <v>-51.54908664</v>
      </c>
      <c r="N180" s="341"/>
      <c r="O180" s="341"/>
    </row>
    <row r="181" spans="1:15" s="262" customFormat="1" ht="12.75" customHeight="1">
      <c r="A181" s="263" t="s">
        <v>101</v>
      </c>
      <c r="B181" s="453"/>
      <c r="C181" s="264">
        <v>0</v>
      </c>
      <c r="D181" s="265">
        <v>0</v>
      </c>
      <c r="E181" s="265">
        <v>0</v>
      </c>
      <c r="F181" s="265">
        <v>0</v>
      </c>
      <c r="G181" s="265">
        <v>0</v>
      </c>
      <c r="H181" s="265">
        <v>0</v>
      </c>
      <c r="I181" s="245"/>
      <c r="J181" s="266">
        <v>2.006765886628024</v>
      </c>
      <c r="K181" s="245"/>
      <c r="L181" s="266">
        <v>32.70551340000001</v>
      </c>
      <c r="N181" s="341"/>
      <c r="O181" s="341"/>
    </row>
    <row r="182" spans="1:15" s="262" customFormat="1" ht="12.75" customHeight="1">
      <c r="A182" s="263" t="s">
        <v>100</v>
      </c>
      <c r="B182" s="453"/>
      <c r="C182" s="264">
        <v>62.538848769999994</v>
      </c>
      <c r="D182" s="265">
        <v>0</v>
      </c>
      <c r="E182" s="265">
        <v>62.538848769999994</v>
      </c>
      <c r="F182" s="265">
        <v>0</v>
      </c>
      <c r="G182" s="265">
        <v>0</v>
      </c>
      <c r="H182" s="265">
        <v>62.538848769999994</v>
      </c>
      <c r="I182" s="245"/>
      <c r="J182" s="266">
        <v>7.665509004917187</v>
      </c>
      <c r="K182" s="245"/>
      <c r="L182" s="266">
        <v>-21.842651900000007</v>
      </c>
      <c r="N182" s="341"/>
      <c r="O182" s="341"/>
    </row>
    <row r="183" spans="1:15" s="262" customFormat="1" ht="12.75" customHeight="1">
      <c r="A183" s="263" t="s">
        <v>99</v>
      </c>
      <c r="B183" s="453"/>
      <c r="C183" s="264">
        <v>2.3782455099999997</v>
      </c>
      <c r="D183" s="265">
        <v>0</v>
      </c>
      <c r="E183" s="265">
        <v>2.3782455099999997</v>
      </c>
      <c r="F183" s="265">
        <v>0</v>
      </c>
      <c r="G183" s="265">
        <v>0</v>
      </c>
      <c r="H183" s="265">
        <v>2.3782455099999997</v>
      </c>
      <c r="I183" s="245"/>
      <c r="J183" s="266">
        <v>-7.689738965632985</v>
      </c>
      <c r="K183" s="245"/>
      <c r="L183" s="266">
        <v>12.494495079999993</v>
      </c>
      <c r="N183" s="341"/>
      <c r="O183" s="341"/>
    </row>
    <row r="184" spans="1:15" s="262" customFormat="1" ht="12.75" customHeight="1">
      <c r="A184" s="263" t="s">
        <v>98</v>
      </c>
      <c r="B184" s="453"/>
      <c r="C184" s="264">
        <v>0</v>
      </c>
      <c r="D184" s="265">
        <v>0</v>
      </c>
      <c r="E184" s="265">
        <v>0</v>
      </c>
      <c r="F184" s="265">
        <v>0</v>
      </c>
      <c r="G184" s="265">
        <v>0</v>
      </c>
      <c r="H184" s="265">
        <v>0</v>
      </c>
      <c r="I184" s="245"/>
      <c r="J184" s="266">
        <v>124.04747210580999</v>
      </c>
      <c r="K184" s="245"/>
      <c r="L184" s="266">
        <v>0</v>
      </c>
      <c r="N184" s="341"/>
      <c r="O184" s="341"/>
    </row>
    <row r="185" spans="1:15" s="262" customFormat="1" ht="12.75" customHeight="1">
      <c r="A185" s="267"/>
      <c r="B185" s="453"/>
      <c r="C185" s="268">
        <f aca="true" t="shared" si="21" ref="C185:H185">SUM(C178:C184)</f>
        <v>65.65849872</v>
      </c>
      <c r="D185" s="268">
        <f t="shared" si="21"/>
        <v>0</v>
      </c>
      <c r="E185" s="268">
        <f t="shared" si="21"/>
        <v>65.65849872</v>
      </c>
      <c r="F185" s="268">
        <f t="shared" si="21"/>
        <v>0</v>
      </c>
      <c r="G185" s="268">
        <f t="shared" si="21"/>
        <v>0</v>
      </c>
      <c r="H185" s="269">
        <f t="shared" si="21"/>
        <v>65.65849872</v>
      </c>
      <c r="I185" s="245"/>
      <c r="J185" s="271">
        <f>SUM(J178:J184)</f>
        <v>-61.14817561361002</v>
      </c>
      <c r="K185" s="245"/>
      <c r="L185" s="271">
        <f>SUM(L178:L184)</f>
        <v>-28.191730060000005</v>
      </c>
      <c r="N185" s="341"/>
      <c r="O185" s="341"/>
    </row>
    <row r="186" spans="1:15" s="262" customFormat="1" ht="12.75" customHeight="1">
      <c r="A186" s="263" t="s">
        <v>104</v>
      </c>
      <c r="B186" s="453" t="s">
        <v>82</v>
      </c>
      <c r="C186" s="264">
        <v>0</v>
      </c>
      <c r="D186" s="265">
        <v>0</v>
      </c>
      <c r="E186" s="265">
        <v>0</v>
      </c>
      <c r="F186" s="265">
        <v>0</v>
      </c>
      <c r="G186" s="265">
        <v>0</v>
      </c>
      <c r="H186" s="265">
        <v>0</v>
      </c>
      <c r="I186" s="245"/>
      <c r="J186" s="266">
        <v>-32.01840903226</v>
      </c>
      <c r="K186" s="245"/>
      <c r="L186" s="266">
        <v>9.683326090000001</v>
      </c>
      <c r="N186" s="341"/>
      <c r="O186" s="341"/>
    </row>
    <row r="187" spans="1:15" s="262" customFormat="1" ht="12.75" customHeight="1">
      <c r="A187" s="263" t="s">
        <v>103</v>
      </c>
      <c r="B187" s="453"/>
      <c r="C187" s="264">
        <v>8.829721419999998</v>
      </c>
      <c r="D187" s="265">
        <v>0</v>
      </c>
      <c r="E187" s="265">
        <v>6.346215439999998</v>
      </c>
      <c r="F187" s="265">
        <v>0</v>
      </c>
      <c r="G187" s="265">
        <v>0</v>
      </c>
      <c r="H187" s="265">
        <v>6.346215439999998</v>
      </c>
      <c r="I187" s="245"/>
      <c r="J187" s="266">
        <v>0</v>
      </c>
      <c r="K187" s="245"/>
      <c r="L187" s="266">
        <v>-6.001356369999989</v>
      </c>
      <c r="N187" s="341"/>
      <c r="O187" s="341"/>
    </row>
    <row r="188" spans="1:15" s="262" customFormat="1" ht="12.75" customHeight="1">
      <c r="A188" s="263" t="s">
        <v>102</v>
      </c>
      <c r="B188" s="453"/>
      <c r="C188" s="264">
        <v>7.54100387</v>
      </c>
      <c r="D188" s="265">
        <v>0</v>
      </c>
      <c r="E188" s="265">
        <v>3.5668334499999994</v>
      </c>
      <c r="F188" s="265">
        <v>0</v>
      </c>
      <c r="G188" s="265">
        <v>0</v>
      </c>
      <c r="H188" s="265">
        <v>3.5668334499999994</v>
      </c>
      <c r="I188" s="245"/>
      <c r="J188" s="266">
        <v>0</v>
      </c>
      <c r="K188" s="245"/>
      <c r="L188" s="266">
        <v>80.95338973999998</v>
      </c>
      <c r="N188" s="341"/>
      <c r="O188" s="341"/>
    </row>
    <row r="189" spans="1:15" s="262" customFormat="1" ht="12.75" customHeight="1">
      <c r="A189" s="263" t="s">
        <v>101</v>
      </c>
      <c r="B189" s="453"/>
      <c r="C189" s="264">
        <v>26.001665850000002</v>
      </c>
      <c r="D189" s="265">
        <v>0</v>
      </c>
      <c r="E189" s="265">
        <v>0</v>
      </c>
      <c r="F189" s="265">
        <v>0</v>
      </c>
      <c r="G189" s="265">
        <v>0</v>
      </c>
      <c r="H189" s="265">
        <v>0</v>
      </c>
      <c r="I189" s="245"/>
      <c r="J189" s="266">
        <v>0</v>
      </c>
      <c r="K189" s="245"/>
      <c r="L189" s="266">
        <v>-37.21312068000009</v>
      </c>
      <c r="N189" s="341"/>
      <c r="O189" s="341"/>
    </row>
    <row r="190" spans="1:15" s="262" customFormat="1" ht="12.75" customHeight="1">
      <c r="A190" s="263" t="s">
        <v>100</v>
      </c>
      <c r="B190" s="453"/>
      <c r="C190" s="264">
        <v>16.55662864</v>
      </c>
      <c r="D190" s="265">
        <v>0</v>
      </c>
      <c r="E190" s="265">
        <v>0</v>
      </c>
      <c r="F190" s="265">
        <v>0</v>
      </c>
      <c r="G190" s="265">
        <v>0</v>
      </c>
      <c r="H190" s="265">
        <v>0</v>
      </c>
      <c r="I190" s="245"/>
      <c r="J190" s="266">
        <v>0</v>
      </c>
      <c r="K190" s="245"/>
      <c r="L190" s="266">
        <v>-22.56648419000001</v>
      </c>
      <c r="N190" s="341"/>
      <c r="O190" s="341"/>
    </row>
    <row r="191" spans="1:15" s="262" customFormat="1" ht="12.75" customHeight="1">
      <c r="A191" s="263" t="s">
        <v>99</v>
      </c>
      <c r="B191" s="453"/>
      <c r="C191" s="264">
        <v>28.66955077</v>
      </c>
      <c r="D191" s="265">
        <v>0</v>
      </c>
      <c r="E191" s="265">
        <v>0</v>
      </c>
      <c r="F191" s="265">
        <v>0</v>
      </c>
      <c r="G191" s="265">
        <v>0</v>
      </c>
      <c r="H191" s="265">
        <v>0</v>
      </c>
      <c r="I191" s="245"/>
      <c r="J191" s="266">
        <v>0</v>
      </c>
      <c r="K191" s="245"/>
      <c r="L191" s="266">
        <v>-18.702253489999997</v>
      </c>
      <c r="N191" s="341"/>
      <c r="O191" s="341"/>
    </row>
    <row r="192" spans="1:15" s="262" customFormat="1" ht="12.75" customHeight="1">
      <c r="A192" s="263" t="s">
        <v>98</v>
      </c>
      <c r="B192" s="453"/>
      <c r="C192" s="264">
        <v>15.669068320000001</v>
      </c>
      <c r="D192" s="265">
        <v>0</v>
      </c>
      <c r="E192" s="265">
        <v>15.669068320000001</v>
      </c>
      <c r="F192" s="265">
        <v>0</v>
      </c>
      <c r="G192" s="265">
        <v>0</v>
      </c>
      <c r="H192" s="265">
        <v>15.669068320000001</v>
      </c>
      <c r="I192" s="245"/>
      <c r="J192" s="266">
        <v>0</v>
      </c>
      <c r="K192" s="245"/>
      <c r="L192" s="266">
        <v>0</v>
      </c>
      <c r="N192" s="341"/>
      <c r="O192" s="341"/>
    </row>
    <row r="193" spans="1:15" s="262" customFormat="1" ht="12.75" customHeight="1">
      <c r="A193" s="267"/>
      <c r="B193" s="453"/>
      <c r="C193" s="268">
        <f aca="true" t="shared" si="22" ref="C193:H193">SUM(C186:C192)</f>
        <v>103.26763887000001</v>
      </c>
      <c r="D193" s="268">
        <f t="shared" si="22"/>
        <v>0</v>
      </c>
      <c r="E193" s="268">
        <f t="shared" si="22"/>
        <v>25.58211721</v>
      </c>
      <c r="F193" s="268">
        <f t="shared" si="22"/>
        <v>0</v>
      </c>
      <c r="G193" s="268">
        <f t="shared" si="22"/>
        <v>0</v>
      </c>
      <c r="H193" s="269">
        <f t="shared" si="22"/>
        <v>25.58211721</v>
      </c>
      <c r="I193" s="245"/>
      <c r="J193" s="271">
        <f>SUM(J186:J192)</f>
        <v>-32.01840903226</v>
      </c>
      <c r="K193" s="245"/>
      <c r="L193" s="271">
        <f>SUM(L186:L192)</f>
        <v>6.153501099999893</v>
      </c>
      <c r="N193" s="341"/>
      <c r="O193" s="341"/>
    </row>
    <row r="194" spans="1:15" s="262" customFormat="1" ht="12.75" customHeight="1">
      <c r="A194" s="263" t="s">
        <v>104</v>
      </c>
      <c r="B194" s="453" t="s">
        <v>83</v>
      </c>
      <c r="C194" s="264">
        <v>139.94065042000003</v>
      </c>
      <c r="D194" s="265">
        <v>0</v>
      </c>
      <c r="E194" s="265">
        <v>129.18123450000002</v>
      </c>
      <c r="F194" s="265">
        <v>0</v>
      </c>
      <c r="G194" s="265">
        <v>0</v>
      </c>
      <c r="H194" s="265">
        <v>129.18123450000002</v>
      </c>
      <c r="I194" s="245"/>
      <c r="J194" s="266">
        <v>10.54279619313</v>
      </c>
      <c r="K194" s="245"/>
      <c r="L194" s="266">
        <v>-31.428167549999998</v>
      </c>
      <c r="N194" s="341"/>
      <c r="O194" s="341"/>
    </row>
    <row r="195" spans="1:15" s="262" customFormat="1" ht="12.75" customHeight="1">
      <c r="A195" s="263" t="s">
        <v>103</v>
      </c>
      <c r="B195" s="453"/>
      <c r="C195" s="264">
        <v>63.327010509999994</v>
      </c>
      <c r="D195" s="265">
        <v>6.3</v>
      </c>
      <c r="E195" s="265">
        <v>34.19451567999999</v>
      </c>
      <c r="F195" s="265">
        <v>0</v>
      </c>
      <c r="G195" s="265">
        <v>0</v>
      </c>
      <c r="H195" s="265">
        <v>27.89451567999999</v>
      </c>
      <c r="I195" s="245"/>
      <c r="J195" s="266">
        <v>0.15820782695</v>
      </c>
      <c r="K195" s="245"/>
      <c r="L195" s="266">
        <v>1.2746661900000023</v>
      </c>
      <c r="N195" s="341"/>
      <c r="O195" s="341"/>
    </row>
    <row r="196" spans="1:15" s="262" customFormat="1" ht="12.75" customHeight="1">
      <c r="A196" s="263" t="s">
        <v>102</v>
      </c>
      <c r="B196" s="453"/>
      <c r="C196" s="264">
        <v>286.6752900722504</v>
      </c>
      <c r="D196" s="265">
        <v>0</v>
      </c>
      <c r="E196" s="265">
        <v>286.6752900722504</v>
      </c>
      <c r="F196" s="265">
        <v>286.6752900722504</v>
      </c>
      <c r="G196" s="265">
        <v>0</v>
      </c>
      <c r="H196" s="265">
        <v>0</v>
      </c>
      <c r="I196" s="245"/>
      <c r="J196" s="266">
        <v>42.18691623976</v>
      </c>
      <c r="K196" s="245"/>
      <c r="L196" s="266">
        <v>12.857432260000024</v>
      </c>
      <c r="N196" s="341"/>
      <c r="O196" s="341"/>
    </row>
    <row r="197" spans="1:15" s="262" customFormat="1" ht="12.75" customHeight="1">
      <c r="A197" s="263" t="s">
        <v>101</v>
      </c>
      <c r="B197" s="453"/>
      <c r="C197" s="264">
        <v>31.75162528155032</v>
      </c>
      <c r="D197" s="265">
        <v>0</v>
      </c>
      <c r="E197" s="265">
        <v>0</v>
      </c>
      <c r="F197" s="265">
        <v>31.26913320155032</v>
      </c>
      <c r="G197" s="265">
        <v>0</v>
      </c>
      <c r="H197" s="265">
        <v>0</v>
      </c>
      <c r="I197" s="245"/>
      <c r="J197" s="266">
        <v>34.189357168689995</v>
      </c>
      <c r="K197" s="245"/>
      <c r="L197" s="266">
        <v>-50.64385252000001</v>
      </c>
      <c r="N197" s="341"/>
      <c r="O197" s="341"/>
    </row>
    <row r="198" spans="1:15" s="262" customFormat="1" ht="12.75" customHeight="1">
      <c r="A198" s="263" t="s">
        <v>100</v>
      </c>
      <c r="B198" s="453"/>
      <c r="C198" s="264">
        <v>590.1651482346549</v>
      </c>
      <c r="D198" s="265">
        <v>0</v>
      </c>
      <c r="E198" s="265">
        <v>557.225169564655</v>
      </c>
      <c r="F198" s="265">
        <v>571.426272864655</v>
      </c>
      <c r="G198" s="265">
        <v>0</v>
      </c>
      <c r="H198" s="265">
        <v>0</v>
      </c>
      <c r="I198" s="245"/>
      <c r="J198" s="266">
        <v>-1.12961778811</v>
      </c>
      <c r="K198" s="245"/>
      <c r="L198" s="266">
        <v>160.88205662999994</v>
      </c>
      <c r="N198" s="341"/>
      <c r="O198" s="341"/>
    </row>
    <row r="199" spans="1:15" s="262" customFormat="1" ht="12.75" customHeight="1">
      <c r="A199" s="263" t="s">
        <v>99</v>
      </c>
      <c r="B199" s="453"/>
      <c r="C199" s="264">
        <v>52.14949082999999</v>
      </c>
      <c r="D199" s="265">
        <v>1</v>
      </c>
      <c r="E199" s="265">
        <v>0</v>
      </c>
      <c r="F199" s="265">
        <v>0</v>
      </c>
      <c r="G199" s="265">
        <v>0</v>
      </c>
      <c r="H199" s="265">
        <v>0</v>
      </c>
      <c r="I199" s="245"/>
      <c r="J199" s="266">
        <v>-152.1946662894499</v>
      </c>
      <c r="K199" s="245"/>
      <c r="L199" s="266">
        <v>-107.30061659000003</v>
      </c>
      <c r="N199" s="341"/>
      <c r="O199" s="341"/>
    </row>
    <row r="200" spans="1:15" s="262" customFormat="1" ht="12.75" customHeight="1">
      <c r="A200" s="263" t="s">
        <v>98</v>
      </c>
      <c r="B200" s="453"/>
      <c r="C200" s="264">
        <v>6.44089487</v>
      </c>
      <c r="D200" s="265">
        <v>0</v>
      </c>
      <c r="E200" s="265">
        <v>6.4186504</v>
      </c>
      <c r="F200" s="265">
        <v>0</v>
      </c>
      <c r="G200" s="265">
        <v>0</v>
      </c>
      <c r="H200" s="265">
        <v>6.4186504</v>
      </c>
      <c r="I200" s="245"/>
      <c r="J200" s="266">
        <v>112.60833148689</v>
      </c>
      <c r="K200" s="245"/>
      <c r="L200" s="266">
        <v>0</v>
      </c>
      <c r="N200" s="341"/>
      <c r="O200" s="341"/>
    </row>
    <row r="201" spans="1:15" s="262" customFormat="1" ht="12.75" customHeight="1">
      <c r="A201" s="267"/>
      <c r="B201" s="453"/>
      <c r="C201" s="268">
        <f aca="true" t="shared" si="23" ref="C201:H201">SUM(C194:C200)</f>
        <v>1170.4501102184556</v>
      </c>
      <c r="D201" s="268">
        <f t="shared" si="23"/>
        <v>7.3</v>
      </c>
      <c r="E201" s="268">
        <f t="shared" si="23"/>
        <v>1013.6948602169053</v>
      </c>
      <c r="F201" s="268">
        <f t="shared" si="23"/>
        <v>889.3706961384557</v>
      </c>
      <c r="G201" s="268">
        <f t="shared" si="23"/>
        <v>0</v>
      </c>
      <c r="H201" s="269">
        <f t="shared" si="23"/>
        <v>163.49440058</v>
      </c>
      <c r="I201" s="245"/>
      <c r="J201" s="271">
        <f>SUM(J194:J200)</f>
        <v>46.36132483786008</v>
      </c>
      <c r="K201" s="245"/>
      <c r="L201" s="271">
        <f>SUM(L194:L200)</f>
        <v>-14.358481580000074</v>
      </c>
      <c r="N201" s="341"/>
      <c r="O201" s="341"/>
    </row>
    <row r="202" spans="1:15" s="262" customFormat="1" ht="12.75" customHeight="1">
      <c r="A202" s="263" t="s">
        <v>104</v>
      </c>
      <c r="B202" s="453" t="s">
        <v>84</v>
      </c>
      <c r="C202" s="264">
        <v>90.09490658000001</v>
      </c>
      <c r="D202" s="265">
        <v>0</v>
      </c>
      <c r="E202" s="265">
        <v>90.09490658000001</v>
      </c>
      <c r="F202" s="265">
        <v>0</v>
      </c>
      <c r="G202" s="265">
        <v>0</v>
      </c>
      <c r="H202" s="265">
        <v>90.09490658000001</v>
      </c>
      <c r="I202" s="245"/>
      <c r="J202" s="266">
        <v>-0.057638720050000036</v>
      </c>
      <c r="K202" s="245"/>
      <c r="L202" s="266">
        <v>-15.238891589999998</v>
      </c>
      <c r="N202" s="341"/>
      <c r="O202" s="341"/>
    </row>
    <row r="203" spans="1:15" s="262" customFormat="1" ht="12.75" customHeight="1">
      <c r="A203" s="263" t="s">
        <v>103</v>
      </c>
      <c r="B203" s="453"/>
      <c r="C203" s="264">
        <v>0.56637154</v>
      </c>
      <c r="D203" s="265">
        <v>0</v>
      </c>
      <c r="E203" s="265">
        <v>0</v>
      </c>
      <c r="F203" s="265">
        <v>0</v>
      </c>
      <c r="G203" s="265">
        <v>0</v>
      </c>
      <c r="H203" s="265">
        <v>0</v>
      </c>
      <c r="I203" s="245"/>
      <c r="J203" s="266">
        <v>0</v>
      </c>
      <c r="K203" s="245"/>
      <c r="L203" s="266">
        <v>-5.830742489999992</v>
      </c>
      <c r="N203" s="341"/>
      <c r="O203" s="341"/>
    </row>
    <row r="204" spans="1:15" s="262" customFormat="1" ht="12.75" customHeight="1">
      <c r="A204" s="263" t="s">
        <v>102</v>
      </c>
      <c r="B204" s="453"/>
      <c r="C204" s="264">
        <v>20.615299280000002</v>
      </c>
      <c r="D204" s="265">
        <v>0</v>
      </c>
      <c r="E204" s="265">
        <v>20.615299280000002</v>
      </c>
      <c r="F204" s="265">
        <v>0</v>
      </c>
      <c r="G204" s="265">
        <v>0</v>
      </c>
      <c r="H204" s="265">
        <v>20.615299280000002</v>
      </c>
      <c r="I204" s="245"/>
      <c r="J204" s="266">
        <v>0</v>
      </c>
      <c r="K204" s="245"/>
      <c r="L204" s="266">
        <v>-4.806230949999971</v>
      </c>
      <c r="N204" s="341"/>
      <c r="O204" s="341"/>
    </row>
    <row r="205" spans="1:15" s="262" customFormat="1" ht="12.75" customHeight="1">
      <c r="A205" s="263" t="s">
        <v>101</v>
      </c>
      <c r="B205" s="453"/>
      <c r="C205" s="264">
        <v>0.14232164000000003</v>
      </c>
      <c r="D205" s="265">
        <v>0</v>
      </c>
      <c r="E205" s="265">
        <v>0.14232164000000003</v>
      </c>
      <c r="F205" s="265">
        <v>0</v>
      </c>
      <c r="G205" s="265">
        <v>0</v>
      </c>
      <c r="H205" s="265">
        <v>0.14232164000000003</v>
      </c>
      <c r="I205" s="245"/>
      <c r="J205" s="266">
        <v>0</v>
      </c>
      <c r="K205" s="245"/>
      <c r="L205" s="266">
        <v>58.9669907</v>
      </c>
      <c r="N205" s="341"/>
      <c r="O205" s="341"/>
    </row>
    <row r="206" spans="1:15" s="262" customFormat="1" ht="12.75" customHeight="1">
      <c r="A206" s="263" t="s">
        <v>100</v>
      </c>
      <c r="B206" s="453"/>
      <c r="C206" s="264">
        <v>20.43884543</v>
      </c>
      <c r="D206" s="265">
        <v>0</v>
      </c>
      <c r="E206" s="265">
        <v>20.43884543</v>
      </c>
      <c r="F206" s="265">
        <v>0</v>
      </c>
      <c r="G206" s="265">
        <v>0</v>
      </c>
      <c r="H206" s="265">
        <v>20.43884543</v>
      </c>
      <c r="I206" s="245"/>
      <c r="J206" s="266">
        <v>0</v>
      </c>
      <c r="K206" s="245"/>
      <c r="L206" s="266">
        <v>-2.4654072299999257</v>
      </c>
      <c r="N206" s="341"/>
      <c r="O206" s="341"/>
    </row>
    <row r="207" spans="1:15" s="262" customFormat="1" ht="12.75" customHeight="1">
      <c r="A207" s="263" t="s">
        <v>99</v>
      </c>
      <c r="B207" s="453"/>
      <c r="C207" s="264">
        <v>0</v>
      </c>
      <c r="D207" s="265">
        <v>0</v>
      </c>
      <c r="E207" s="265">
        <v>0</v>
      </c>
      <c r="F207" s="265">
        <v>0</v>
      </c>
      <c r="G207" s="265">
        <v>0</v>
      </c>
      <c r="H207" s="265">
        <v>0</v>
      </c>
      <c r="I207" s="245"/>
      <c r="J207" s="266">
        <v>0</v>
      </c>
      <c r="K207" s="245"/>
      <c r="L207" s="266">
        <v>5.337262910000014</v>
      </c>
      <c r="N207" s="341"/>
      <c r="O207" s="341"/>
    </row>
    <row r="208" spans="1:15" s="262" customFormat="1" ht="12.75" customHeight="1">
      <c r="A208" s="263" t="s">
        <v>98</v>
      </c>
      <c r="B208" s="453"/>
      <c r="C208" s="264">
        <v>0</v>
      </c>
      <c r="D208" s="265">
        <v>0</v>
      </c>
      <c r="E208" s="265">
        <v>0</v>
      </c>
      <c r="F208" s="265">
        <v>0</v>
      </c>
      <c r="G208" s="265">
        <v>0</v>
      </c>
      <c r="H208" s="265">
        <v>0</v>
      </c>
      <c r="I208" s="245"/>
      <c r="J208" s="266">
        <v>0</v>
      </c>
      <c r="K208" s="245"/>
      <c r="L208" s="266">
        <v>0</v>
      </c>
      <c r="N208" s="341"/>
      <c r="O208" s="341"/>
    </row>
    <row r="209" spans="1:15" s="262" customFormat="1" ht="12.75" customHeight="1">
      <c r="A209" s="267"/>
      <c r="B209" s="453"/>
      <c r="C209" s="268">
        <f aca="true" t="shared" si="24" ref="C209:H209">SUM(C202:C208)</f>
        <v>131.85774447000003</v>
      </c>
      <c r="D209" s="268">
        <f t="shared" si="24"/>
        <v>0</v>
      </c>
      <c r="E209" s="268">
        <f t="shared" si="24"/>
        <v>131.29137293000002</v>
      </c>
      <c r="F209" s="268">
        <f t="shared" si="24"/>
        <v>0</v>
      </c>
      <c r="G209" s="268">
        <f t="shared" si="24"/>
        <v>0</v>
      </c>
      <c r="H209" s="269">
        <f t="shared" si="24"/>
        <v>131.29137293000002</v>
      </c>
      <c r="I209" s="245"/>
      <c r="J209" s="271">
        <f>SUM(J202:J208)</f>
        <v>-0.057638720050000036</v>
      </c>
      <c r="K209" s="245"/>
      <c r="L209" s="271">
        <f>SUM(L202:L208)</f>
        <v>35.96298135000013</v>
      </c>
      <c r="N209" s="341"/>
      <c r="O209" s="341"/>
    </row>
    <row r="210" spans="1:15" s="262" customFormat="1" ht="12.75" customHeight="1">
      <c r="A210" s="263" t="s">
        <v>104</v>
      </c>
      <c r="B210" s="453" t="s">
        <v>85</v>
      </c>
      <c r="C210" s="264">
        <v>0.15436478</v>
      </c>
      <c r="D210" s="265">
        <v>0</v>
      </c>
      <c r="E210" s="265">
        <v>0.15436444000000002</v>
      </c>
      <c r="F210" s="265">
        <v>0</v>
      </c>
      <c r="G210" s="265">
        <v>0</v>
      </c>
      <c r="H210" s="265">
        <v>0.15436444000000002</v>
      </c>
      <c r="I210" s="245"/>
      <c r="J210" s="266">
        <v>-0.7057370866321331</v>
      </c>
      <c r="K210" s="245"/>
      <c r="L210" s="266">
        <v>-12.941028880000001</v>
      </c>
      <c r="N210" s="341"/>
      <c r="O210" s="341"/>
    </row>
    <row r="211" spans="1:15" s="262" customFormat="1" ht="12.75" customHeight="1">
      <c r="A211" s="263" t="s">
        <v>103</v>
      </c>
      <c r="B211" s="453"/>
      <c r="C211" s="264">
        <v>10.44416739</v>
      </c>
      <c r="D211" s="265">
        <v>0</v>
      </c>
      <c r="E211" s="265">
        <v>10.44416739</v>
      </c>
      <c r="F211" s="265">
        <v>0</v>
      </c>
      <c r="G211" s="265">
        <v>0</v>
      </c>
      <c r="H211" s="265">
        <v>10.44416739</v>
      </c>
      <c r="I211" s="245"/>
      <c r="J211" s="266">
        <v>1.5089078035392367</v>
      </c>
      <c r="K211" s="245"/>
      <c r="L211" s="266">
        <v>0</v>
      </c>
      <c r="N211" s="341"/>
      <c r="O211" s="341"/>
    </row>
    <row r="212" spans="1:15" s="262" customFormat="1" ht="12.75" customHeight="1">
      <c r="A212" s="263" t="s">
        <v>102</v>
      </c>
      <c r="B212" s="453"/>
      <c r="C212" s="264">
        <v>1.25349519</v>
      </c>
      <c r="D212" s="265">
        <v>0</v>
      </c>
      <c r="E212" s="265">
        <v>1.25349519</v>
      </c>
      <c r="F212" s="265">
        <v>0</v>
      </c>
      <c r="G212" s="265">
        <v>0</v>
      </c>
      <c r="H212" s="265">
        <v>1.25349519</v>
      </c>
      <c r="I212" s="245"/>
      <c r="J212" s="266">
        <v>1.1212251319342004</v>
      </c>
      <c r="K212" s="245"/>
      <c r="L212" s="266">
        <v>-7.86958433</v>
      </c>
      <c r="N212" s="341"/>
      <c r="O212" s="341"/>
    </row>
    <row r="213" spans="1:15" s="262" customFormat="1" ht="12.75" customHeight="1">
      <c r="A213" s="263" t="s">
        <v>101</v>
      </c>
      <c r="B213" s="453"/>
      <c r="C213" s="264">
        <v>0.14390926999999998</v>
      </c>
      <c r="D213" s="265">
        <v>0</v>
      </c>
      <c r="E213" s="265">
        <v>0</v>
      </c>
      <c r="F213" s="265">
        <v>0</v>
      </c>
      <c r="G213" s="265">
        <v>0</v>
      </c>
      <c r="H213" s="265">
        <v>0</v>
      </c>
      <c r="I213" s="245"/>
      <c r="J213" s="266">
        <v>-0.7917639866892134</v>
      </c>
      <c r="K213" s="245"/>
      <c r="L213" s="266">
        <v>30.94397127000002</v>
      </c>
      <c r="N213" s="341"/>
      <c r="O213" s="341"/>
    </row>
    <row r="214" spans="1:15" s="262" customFormat="1" ht="12.75" customHeight="1">
      <c r="A214" s="263" t="s">
        <v>100</v>
      </c>
      <c r="B214" s="453"/>
      <c r="C214" s="264">
        <v>15.312007</v>
      </c>
      <c r="D214" s="265">
        <v>0</v>
      </c>
      <c r="E214" s="265">
        <v>8.33515277</v>
      </c>
      <c r="F214" s="265">
        <v>0</v>
      </c>
      <c r="G214" s="265">
        <v>0</v>
      </c>
      <c r="H214" s="265">
        <v>8.33515277</v>
      </c>
      <c r="I214" s="245"/>
      <c r="J214" s="266">
        <v>2.4575270789178845</v>
      </c>
      <c r="K214" s="245"/>
      <c r="L214" s="266">
        <v>10.178386520000004</v>
      </c>
      <c r="N214" s="341"/>
      <c r="O214" s="341"/>
    </row>
    <row r="215" spans="1:15" s="262" customFormat="1" ht="12.75" customHeight="1">
      <c r="A215" s="263" t="s">
        <v>99</v>
      </c>
      <c r="B215" s="453"/>
      <c r="C215" s="264">
        <v>8.25378083</v>
      </c>
      <c r="D215" s="265">
        <v>0</v>
      </c>
      <c r="E215" s="265">
        <v>6.70963857</v>
      </c>
      <c r="F215" s="265">
        <v>0</v>
      </c>
      <c r="G215" s="265">
        <v>0</v>
      </c>
      <c r="H215" s="265">
        <v>6.70963857</v>
      </c>
      <c r="I215" s="245"/>
      <c r="J215" s="266">
        <v>0</v>
      </c>
      <c r="K215" s="245"/>
      <c r="L215" s="266">
        <v>-6.262673360000001</v>
      </c>
      <c r="N215" s="341"/>
      <c r="O215" s="341"/>
    </row>
    <row r="216" spans="1:15" s="262" customFormat="1" ht="12.75" customHeight="1">
      <c r="A216" s="263" t="s">
        <v>98</v>
      </c>
      <c r="B216" s="453"/>
      <c r="C216" s="264">
        <v>4.97607334</v>
      </c>
      <c r="D216" s="265">
        <v>0</v>
      </c>
      <c r="E216" s="265">
        <v>4.77314278</v>
      </c>
      <c r="F216" s="265">
        <v>0</v>
      </c>
      <c r="G216" s="265">
        <v>0</v>
      </c>
      <c r="H216" s="265">
        <v>4.77314278</v>
      </c>
      <c r="I216" s="245"/>
      <c r="J216" s="266">
        <v>0</v>
      </c>
      <c r="K216" s="245"/>
      <c r="L216" s="266">
        <v>0</v>
      </c>
      <c r="N216" s="341"/>
      <c r="O216" s="341"/>
    </row>
    <row r="217" spans="1:15" s="262" customFormat="1" ht="12.75" customHeight="1">
      <c r="A217" s="267"/>
      <c r="B217" s="453"/>
      <c r="C217" s="268">
        <f aca="true" t="shared" si="25" ref="C217:H217">SUM(C210:C216)</f>
        <v>40.5377978</v>
      </c>
      <c r="D217" s="268">
        <f t="shared" si="25"/>
        <v>0</v>
      </c>
      <c r="E217" s="268">
        <f t="shared" si="25"/>
        <v>31.66996114</v>
      </c>
      <c r="F217" s="268">
        <f t="shared" si="25"/>
        <v>0</v>
      </c>
      <c r="G217" s="268">
        <f t="shared" si="25"/>
        <v>0</v>
      </c>
      <c r="H217" s="269">
        <f t="shared" si="25"/>
        <v>31.66996114</v>
      </c>
      <c r="I217" s="245"/>
      <c r="J217" s="271">
        <f>SUM(J210:J216)</f>
        <v>3.590158941069975</v>
      </c>
      <c r="K217" s="245"/>
      <c r="L217" s="271">
        <f>SUM(L210:L216)</f>
        <v>14.049071220000023</v>
      </c>
      <c r="N217" s="341"/>
      <c r="O217" s="341"/>
    </row>
    <row r="218" spans="1:15" s="262" customFormat="1" ht="12.75" customHeight="1">
      <c r="A218" s="263" t="s">
        <v>104</v>
      </c>
      <c r="B218" s="453" t="s">
        <v>86</v>
      </c>
      <c r="C218" s="264">
        <v>0</v>
      </c>
      <c r="D218" s="265">
        <v>0</v>
      </c>
      <c r="E218" s="265">
        <v>0</v>
      </c>
      <c r="F218" s="265">
        <v>0</v>
      </c>
      <c r="G218" s="265">
        <v>0</v>
      </c>
      <c r="H218" s="265">
        <v>0</v>
      </c>
      <c r="I218" s="245"/>
      <c r="J218" s="266">
        <v>0</v>
      </c>
      <c r="K218" s="245"/>
      <c r="L218" s="266">
        <v>0.86420984</v>
      </c>
      <c r="N218" s="341"/>
      <c r="O218" s="341"/>
    </row>
    <row r="219" spans="1:15" s="262" customFormat="1" ht="12.75" customHeight="1">
      <c r="A219" s="263" t="s">
        <v>103</v>
      </c>
      <c r="B219" s="453"/>
      <c r="C219" s="264">
        <v>0</v>
      </c>
      <c r="D219" s="265">
        <v>0</v>
      </c>
      <c r="E219" s="265">
        <v>0</v>
      </c>
      <c r="F219" s="265">
        <v>0</v>
      </c>
      <c r="G219" s="265">
        <v>0</v>
      </c>
      <c r="H219" s="265">
        <v>0</v>
      </c>
      <c r="I219" s="245"/>
      <c r="J219" s="266">
        <v>0</v>
      </c>
      <c r="K219" s="245"/>
      <c r="L219" s="266">
        <v>0</v>
      </c>
      <c r="N219" s="341"/>
      <c r="O219" s="341"/>
    </row>
    <row r="220" spans="1:15" s="262" customFormat="1" ht="12.75" customHeight="1">
      <c r="A220" s="263" t="s">
        <v>102</v>
      </c>
      <c r="B220" s="453"/>
      <c r="C220" s="264">
        <v>0</v>
      </c>
      <c r="D220" s="265">
        <v>0</v>
      </c>
      <c r="E220" s="265">
        <v>0</v>
      </c>
      <c r="F220" s="265">
        <v>0</v>
      </c>
      <c r="G220" s="265">
        <v>0</v>
      </c>
      <c r="H220" s="265">
        <v>0</v>
      </c>
      <c r="I220" s="245"/>
      <c r="J220" s="266">
        <v>0</v>
      </c>
      <c r="K220" s="245"/>
      <c r="L220" s="266">
        <v>0</v>
      </c>
      <c r="N220" s="341"/>
      <c r="O220" s="341"/>
    </row>
    <row r="221" spans="1:15" s="262" customFormat="1" ht="12.75" customHeight="1">
      <c r="A221" s="263" t="s">
        <v>101</v>
      </c>
      <c r="B221" s="453"/>
      <c r="C221" s="264">
        <v>27.2071549</v>
      </c>
      <c r="D221" s="265">
        <v>0</v>
      </c>
      <c r="E221" s="265">
        <v>27.2071549</v>
      </c>
      <c r="F221" s="265">
        <v>0</v>
      </c>
      <c r="G221" s="265">
        <v>0</v>
      </c>
      <c r="H221" s="265">
        <v>27.2071549</v>
      </c>
      <c r="I221" s="245"/>
      <c r="J221" s="266">
        <v>0</v>
      </c>
      <c r="K221" s="245"/>
      <c r="L221" s="266">
        <v>-9.127187659999997</v>
      </c>
      <c r="N221" s="341"/>
      <c r="O221" s="341"/>
    </row>
    <row r="222" spans="1:15" s="262" customFormat="1" ht="12.75" customHeight="1">
      <c r="A222" s="263" t="s">
        <v>100</v>
      </c>
      <c r="B222" s="453"/>
      <c r="C222" s="264">
        <v>27.34832292</v>
      </c>
      <c r="D222" s="265">
        <v>0</v>
      </c>
      <c r="E222" s="265">
        <v>27.34832292</v>
      </c>
      <c r="F222" s="265">
        <v>26.76648051</v>
      </c>
      <c r="G222" s="265">
        <v>0</v>
      </c>
      <c r="H222" s="265">
        <v>0.58184241</v>
      </c>
      <c r="I222" s="245"/>
      <c r="J222" s="266">
        <v>0</v>
      </c>
      <c r="K222" s="245"/>
      <c r="L222" s="266">
        <v>32.79156872</v>
      </c>
      <c r="N222" s="341"/>
      <c r="O222" s="341"/>
    </row>
    <row r="223" spans="1:15" s="262" customFormat="1" ht="12.75" customHeight="1">
      <c r="A223" s="263" t="s">
        <v>99</v>
      </c>
      <c r="B223" s="453"/>
      <c r="C223" s="264">
        <v>0.6817610500000001</v>
      </c>
      <c r="D223" s="265">
        <v>0</v>
      </c>
      <c r="E223" s="265">
        <v>0</v>
      </c>
      <c r="F223" s="265">
        <v>0</v>
      </c>
      <c r="G223" s="265">
        <v>0</v>
      </c>
      <c r="H223" s="265">
        <v>0</v>
      </c>
      <c r="I223" s="245"/>
      <c r="J223" s="266">
        <v>0</v>
      </c>
      <c r="K223" s="245"/>
      <c r="L223" s="266">
        <v>0</v>
      </c>
      <c r="N223" s="341"/>
      <c r="O223" s="341"/>
    </row>
    <row r="224" spans="1:15" s="262" customFormat="1" ht="12.75" customHeight="1">
      <c r="A224" s="263" t="s">
        <v>98</v>
      </c>
      <c r="B224" s="453"/>
      <c r="C224" s="264">
        <v>0.52787163</v>
      </c>
      <c r="D224" s="265">
        <v>0</v>
      </c>
      <c r="E224" s="265">
        <v>0.52787163</v>
      </c>
      <c r="F224" s="265">
        <v>0</v>
      </c>
      <c r="G224" s="265">
        <v>0</v>
      </c>
      <c r="H224" s="265">
        <v>0.52787163</v>
      </c>
      <c r="I224" s="245"/>
      <c r="J224" s="266">
        <v>0</v>
      </c>
      <c r="K224" s="245"/>
      <c r="L224" s="266">
        <v>0</v>
      </c>
      <c r="N224" s="341"/>
      <c r="O224" s="341"/>
    </row>
    <row r="225" spans="1:15" s="262" customFormat="1" ht="12.75" customHeight="1">
      <c r="A225" s="267"/>
      <c r="B225" s="453"/>
      <c r="C225" s="268">
        <f aca="true" t="shared" si="26" ref="C225:H225">SUM(C218:C224)</f>
        <v>55.7651105</v>
      </c>
      <c r="D225" s="268">
        <f t="shared" si="26"/>
        <v>0</v>
      </c>
      <c r="E225" s="268">
        <f t="shared" si="26"/>
        <v>55.08334945</v>
      </c>
      <c r="F225" s="268">
        <f t="shared" si="26"/>
        <v>26.76648051</v>
      </c>
      <c r="G225" s="268">
        <f t="shared" si="26"/>
        <v>0</v>
      </c>
      <c r="H225" s="269">
        <f t="shared" si="26"/>
        <v>28.31686894</v>
      </c>
      <c r="I225" s="245"/>
      <c r="J225" s="271">
        <f>SUM(J218:J224)</f>
        <v>0</v>
      </c>
      <c r="K225" s="245"/>
      <c r="L225" s="271">
        <f>SUM(L218:L224)</f>
        <v>24.528590900000005</v>
      </c>
      <c r="N225" s="341"/>
      <c r="O225" s="341"/>
    </row>
    <row r="226" spans="1:15" s="262" customFormat="1" ht="12.75" customHeight="1">
      <c r="A226" s="263" t="s">
        <v>104</v>
      </c>
      <c r="B226" s="453" t="s">
        <v>87</v>
      </c>
      <c r="C226" s="264">
        <v>574.7067334</v>
      </c>
      <c r="D226" s="265">
        <v>17.3</v>
      </c>
      <c r="E226" s="265">
        <v>150.14337244</v>
      </c>
      <c r="F226" s="265">
        <v>0</v>
      </c>
      <c r="G226" s="265">
        <v>0</v>
      </c>
      <c r="H226" s="265">
        <v>132.84337244</v>
      </c>
      <c r="I226" s="245"/>
      <c r="J226" s="266">
        <v>-3.4249846609999994</v>
      </c>
      <c r="K226" s="245"/>
      <c r="L226" s="266">
        <v>-49.01905439</v>
      </c>
      <c r="N226" s="341"/>
      <c r="O226" s="341"/>
    </row>
    <row r="227" spans="1:15" s="262" customFormat="1" ht="12.75" customHeight="1">
      <c r="A227" s="263" t="s">
        <v>103</v>
      </c>
      <c r="B227" s="453"/>
      <c r="C227" s="264">
        <v>619.0381317900001</v>
      </c>
      <c r="D227" s="265">
        <v>68.1</v>
      </c>
      <c r="E227" s="265">
        <v>542.49427685</v>
      </c>
      <c r="F227" s="265">
        <v>321.105</v>
      </c>
      <c r="G227" s="265">
        <v>0</v>
      </c>
      <c r="H227" s="265">
        <v>153.28927684999996</v>
      </c>
      <c r="I227" s="245"/>
      <c r="J227" s="266">
        <v>-38.78424103021</v>
      </c>
      <c r="K227" s="245"/>
      <c r="L227" s="266">
        <v>148.16830606000002</v>
      </c>
      <c r="N227" s="341"/>
      <c r="O227" s="341"/>
    </row>
    <row r="228" spans="1:15" s="262" customFormat="1" ht="12.75" customHeight="1">
      <c r="A228" s="263" t="s">
        <v>102</v>
      </c>
      <c r="B228" s="453"/>
      <c r="C228" s="264">
        <v>2294.8990455559</v>
      </c>
      <c r="D228" s="265">
        <v>0.1</v>
      </c>
      <c r="E228" s="265">
        <v>2022.5085476759002</v>
      </c>
      <c r="F228" s="265">
        <v>2240.5933911159004</v>
      </c>
      <c r="G228" s="265">
        <v>0</v>
      </c>
      <c r="H228" s="265">
        <v>0</v>
      </c>
      <c r="I228" s="245"/>
      <c r="J228" s="266">
        <v>-173.23044507067996</v>
      </c>
      <c r="K228" s="245"/>
      <c r="L228" s="266">
        <v>-114.76013011999999</v>
      </c>
      <c r="N228" s="341"/>
      <c r="O228" s="341"/>
    </row>
    <row r="229" spans="1:15" s="262" customFormat="1" ht="12.75" customHeight="1">
      <c r="A229" s="263" t="s">
        <v>101</v>
      </c>
      <c r="B229" s="453"/>
      <c r="C229" s="264">
        <v>473.34219781</v>
      </c>
      <c r="D229" s="265">
        <v>0</v>
      </c>
      <c r="E229" s="265">
        <v>0</v>
      </c>
      <c r="F229" s="265">
        <v>0.039</v>
      </c>
      <c r="G229" s="265">
        <v>0</v>
      </c>
      <c r="H229" s="265">
        <v>0</v>
      </c>
      <c r="I229" s="245"/>
      <c r="J229" s="266">
        <v>-7.712253426589999</v>
      </c>
      <c r="K229" s="245"/>
      <c r="L229" s="266">
        <v>-254.03199669999995</v>
      </c>
      <c r="N229" s="341"/>
      <c r="O229" s="341"/>
    </row>
    <row r="230" spans="1:15" s="262" customFormat="1" ht="12.75" customHeight="1">
      <c r="A230" s="263" t="s">
        <v>100</v>
      </c>
      <c r="B230" s="453"/>
      <c r="C230" s="264">
        <v>1141.513116635783</v>
      </c>
      <c r="D230" s="265">
        <v>0.2</v>
      </c>
      <c r="E230" s="265">
        <v>964.7268397657831</v>
      </c>
      <c r="F230" s="265">
        <v>995.511680245783</v>
      </c>
      <c r="G230" s="265">
        <v>0</v>
      </c>
      <c r="H230" s="265">
        <v>0</v>
      </c>
      <c r="I230" s="245"/>
      <c r="J230" s="266">
        <v>6.16872259096</v>
      </c>
      <c r="K230" s="245"/>
      <c r="L230" s="266">
        <v>442.94698722000044</v>
      </c>
      <c r="N230" s="341"/>
      <c r="O230" s="341"/>
    </row>
    <row r="231" spans="1:15" s="262" customFormat="1" ht="12.75" customHeight="1">
      <c r="A231" s="263" t="s">
        <v>99</v>
      </c>
      <c r="B231" s="453"/>
      <c r="C231" s="264">
        <v>1690.82691027</v>
      </c>
      <c r="D231" s="265">
        <v>0</v>
      </c>
      <c r="E231" s="265">
        <v>736.6771447999997</v>
      </c>
      <c r="F231" s="265">
        <v>907.58562736</v>
      </c>
      <c r="G231" s="265">
        <v>0</v>
      </c>
      <c r="H231" s="265">
        <v>0</v>
      </c>
      <c r="I231" s="245"/>
      <c r="J231" s="266">
        <v>35.69985053829</v>
      </c>
      <c r="K231" s="245"/>
      <c r="L231" s="266">
        <v>-27.022600510000018</v>
      </c>
      <c r="N231" s="341"/>
      <c r="O231" s="341"/>
    </row>
    <row r="232" spans="1:15" s="262" customFormat="1" ht="12.75" customHeight="1">
      <c r="A232" s="263" t="s">
        <v>98</v>
      </c>
      <c r="B232" s="453"/>
      <c r="C232" s="264">
        <v>801.6028660499998</v>
      </c>
      <c r="D232" s="265">
        <v>0</v>
      </c>
      <c r="E232" s="265">
        <v>327.29198558999974</v>
      </c>
      <c r="F232" s="265">
        <v>0</v>
      </c>
      <c r="G232" s="265">
        <v>0</v>
      </c>
      <c r="H232" s="265">
        <v>327.29198558999974</v>
      </c>
      <c r="I232" s="245"/>
      <c r="J232" s="266">
        <v>15.43955710323</v>
      </c>
      <c r="K232" s="245"/>
      <c r="L232" s="266">
        <v>0</v>
      </c>
      <c r="N232" s="341"/>
      <c r="O232" s="341"/>
    </row>
    <row r="233" spans="1:15" s="262" customFormat="1" ht="12.75" customHeight="1">
      <c r="A233" s="267"/>
      <c r="B233" s="453"/>
      <c r="C233" s="268">
        <f aca="true" t="shared" si="27" ref="C233:H233">SUM(C226:C232)</f>
        <v>7595.929001511682</v>
      </c>
      <c r="D233" s="268">
        <f t="shared" si="27"/>
        <v>85.69999999999999</v>
      </c>
      <c r="E233" s="268">
        <f t="shared" si="27"/>
        <v>4743.842167121683</v>
      </c>
      <c r="F233" s="268">
        <f t="shared" si="27"/>
        <v>4464.834698721684</v>
      </c>
      <c r="G233" s="268">
        <f t="shared" si="27"/>
        <v>0</v>
      </c>
      <c r="H233" s="269">
        <f t="shared" si="27"/>
        <v>613.4246348799998</v>
      </c>
      <c r="I233" s="245"/>
      <c r="J233" s="271">
        <f>SUM(J226:J232)</f>
        <v>-165.84379395599996</v>
      </c>
      <c r="K233" s="245"/>
      <c r="L233" s="271">
        <f>SUM(L226:L232)</f>
        <v>146.28151156000052</v>
      </c>
      <c r="N233" s="341"/>
      <c r="O233" s="341"/>
    </row>
    <row r="234" spans="1:15" s="262" customFormat="1" ht="12.75" customHeight="1">
      <c r="A234" s="263" t="s">
        <v>104</v>
      </c>
      <c r="B234" s="453" t="s">
        <v>88</v>
      </c>
      <c r="C234" s="264">
        <v>1473.37859262</v>
      </c>
      <c r="D234" s="265">
        <v>0</v>
      </c>
      <c r="E234" s="265">
        <v>0</v>
      </c>
      <c r="F234" s="265">
        <v>0</v>
      </c>
      <c r="G234" s="265">
        <v>0</v>
      </c>
      <c r="H234" s="265">
        <v>0</v>
      </c>
      <c r="I234" s="245"/>
      <c r="J234" s="266">
        <v>126.75388495022892</v>
      </c>
      <c r="K234" s="245"/>
      <c r="L234" s="266">
        <v>0</v>
      </c>
      <c r="N234" s="341"/>
      <c r="O234" s="341"/>
    </row>
    <row r="235" spans="1:15" s="262" customFormat="1" ht="12.75" customHeight="1">
      <c r="A235" s="263" t="s">
        <v>103</v>
      </c>
      <c r="B235" s="453"/>
      <c r="C235" s="264">
        <v>64.53871745</v>
      </c>
      <c r="D235" s="265">
        <v>0</v>
      </c>
      <c r="E235" s="265">
        <v>0</v>
      </c>
      <c r="F235" s="265">
        <v>0</v>
      </c>
      <c r="G235" s="265">
        <v>0</v>
      </c>
      <c r="H235" s="265">
        <v>0</v>
      </c>
      <c r="I235" s="245"/>
      <c r="J235" s="266">
        <v>-33.52270220290052</v>
      </c>
      <c r="K235" s="245"/>
      <c r="L235" s="266">
        <v>0</v>
      </c>
      <c r="N235" s="341"/>
      <c r="O235" s="341"/>
    </row>
    <row r="236" spans="1:15" s="262" customFormat="1" ht="12.75" customHeight="1">
      <c r="A236" s="263" t="s">
        <v>102</v>
      </c>
      <c r="B236" s="453"/>
      <c r="C236" s="264">
        <v>2.38E-06</v>
      </c>
      <c r="D236" s="265">
        <v>0</v>
      </c>
      <c r="E236" s="265">
        <v>0</v>
      </c>
      <c r="F236" s="265">
        <v>0</v>
      </c>
      <c r="G236" s="265">
        <v>0</v>
      </c>
      <c r="H236" s="265">
        <v>0</v>
      </c>
      <c r="I236" s="245"/>
      <c r="J236" s="266">
        <v>-85.5674771927126</v>
      </c>
      <c r="K236" s="245"/>
      <c r="L236" s="266">
        <v>-1.6940733700000001</v>
      </c>
      <c r="N236" s="341"/>
      <c r="O236" s="341"/>
    </row>
    <row r="237" spans="1:15" s="262" customFormat="1" ht="12.75" customHeight="1">
      <c r="A237" s="263" t="s">
        <v>101</v>
      </c>
      <c r="B237" s="453"/>
      <c r="C237" s="264">
        <v>18.05502327</v>
      </c>
      <c r="D237" s="265">
        <v>0</v>
      </c>
      <c r="E237" s="265">
        <v>0</v>
      </c>
      <c r="F237" s="265">
        <v>0</v>
      </c>
      <c r="G237" s="265">
        <v>0</v>
      </c>
      <c r="H237" s="265">
        <v>0</v>
      </c>
      <c r="I237" s="245"/>
      <c r="J237" s="266">
        <v>-35.5050611592705</v>
      </c>
      <c r="K237" s="245"/>
      <c r="L237" s="266">
        <v>224.17421796999997</v>
      </c>
      <c r="N237" s="341"/>
      <c r="O237" s="341"/>
    </row>
    <row r="238" spans="1:15" s="262" customFormat="1" ht="12.75" customHeight="1">
      <c r="A238" s="263" t="s">
        <v>100</v>
      </c>
      <c r="B238" s="453"/>
      <c r="C238" s="264">
        <v>14.51698152</v>
      </c>
      <c r="D238" s="265">
        <v>0</v>
      </c>
      <c r="E238" s="265">
        <v>0</v>
      </c>
      <c r="F238" s="265">
        <v>0</v>
      </c>
      <c r="G238" s="265">
        <v>0</v>
      </c>
      <c r="H238" s="265">
        <v>0</v>
      </c>
      <c r="I238" s="245"/>
      <c r="J238" s="266">
        <v>-13.198626980427036</v>
      </c>
      <c r="K238" s="245"/>
      <c r="L238" s="266">
        <v>90.66391642999999</v>
      </c>
      <c r="N238" s="341"/>
      <c r="O238" s="341"/>
    </row>
    <row r="239" spans="1:15" s="262" customFormat="1" ht="12.75" customHeight="1">
      <c r="A239" s="263" t="s">
        <v>99</v>
      </c>
      <c r="B239" s="453"/>
      <c r="C239" s="264">
        <v>327.8425848</v>
      </c>
      <c r="D239" s="265">
        <v>0</v>
      </c>
      <c r="E239" s="265">
        <v>317.88826489</v>
      </c>
      <c r="F239" s="265">
        <v>0</v>
      </c>
      <c r="G239" s="265">
        <v>0</v>
      </c>
      <c r="H239" s="265">
        <v>317.88826489</v>
      </c>
      <c r="I239" s="245"/>
      <c r="J239" s="266">
        <v>-11.253167123741061</v>
      </c>
      <c r="K239" s="245"/>
      <c r="L239" s="266">
        <v>-151.64731839</v>
      </c>
      <c r="N239" s="341"/>
      <c r="O239" s="341"/>
    </row>
    <row r="240" spans="1:15" s="262" customFormat="1" ht="12.75" customHeight="1">
      <c r="A240" s="263" t="s">
        <v>98</v>
      </c>
      <c r="B240" s="453"/>
      <c r="C240" s="264">
        <v>75.30186073</v>
      </c>
      <c r="D240" s="265">
        <v>0</v>
      </c>
      <c r="E240" s="265">
        <v>75.30186073</v>
      </c>
      <c r="F240" s="265">
        <v>0</v>
      </c>
      <c r="G240" s="265">
        <v>0</v>
      </c>
      <c r="H240" s="265">
        <v>75.30186073</v>
      </c>
      <c r="I240" s="245"/>
      <c r="J240" s="266">
        <v>-5.740178989847109</v>
      </c>
      <c r="K240" s="245"/>
      <c r="L240" s="266">
        <v>0</v>
      </c>
      <c r="N240" s="341"/>
      <c r="O240" s="341"/>
    </row>
    <row r="241" spans="1:15" s="262" customFormat="1" ht="12.75" customHeight="1">
      <c r="A241" s="267"/>
      <c r="B241" s="453"/>
      <c r="C241" s="268">
        <f aca="true" t="shared" si="28" ref="C241:H241">SUM(C234:C240)</f>
        <v>1973.63376277</v>
      </c>
      <c r="D241" s="268">
        <f t="shared" si="28"/>
        <v>0</v>
      </c>
      <c r="E241" s="268">
        <f t="shared" si="28"/>
        <v>393.19012562</v>
      </c>
      <c r="F241" s="268">
        <f t="shared" si="28"/>
        <v>0</v>
      </c>
      <c r="G241" s="268">
        <f t="shared" si="28"/>
        <v>0</v>
      </c>
      <c r="H241" s="269">
        <f t="shared" si="28"/>
        <v>393.19012562</v>
      </c>
      <c r="I241" s="245"/>
      <c r="J241" s="271">
        <f>SUM(J234:J240)</f>
        <v>-58.033328698669905</v>
      </c>
      <c r="K241" s="245"/>
      <c r="L241" s="271">
        <f>SUM(L234:L240)</f>
        <v>161.49674263999992</v>
      </c>
      <c r="N241" s="341"/>
      <c r="O241" s="341"/>
    </row>
    <row r="242" spans="1:15" s="262" customFormat="1" ht="12.75" customHeight="1">
      <c r="A242" s="263" t="s">
        <v>104</v>
      </c>
      <c r="B242" s="453" t="s">
        <v>89</v>
      </c>
      <c r="C242" s="264">
        <v>122.94139824000001</v>
      </c>
      <c r="D242" s="265">
        <v>0</v>
      </c>
      <c r="E242" s="265">
        <v>37.53261515000003</v>
      </c>
      <c r="F242" s="265">
        <v>0</v>
      </c>
      <c r="G242" s="265">
        <v>0</v>
      </c>
      <c r="H242" s="265">
        <v>37.53261515000003</v>
      </c>
      <c r="I242" s="245"/>
      <c r="J242" s="266">
        <v>-215.91997522517016</v>
      </c>
      <c r="K242" s="245"/>
      <c r="L242" s="266">
        <v>0</v>
      </c>
      <c r="N242" s="341"/>
      <c r="O242" s="341"/>
    </row>
    <row r="243" spans="1:15" s="262" customFormat="1" ht="12.75" customHeight="1">
      <c r="A243" s="263" t="s">
        <v>103</v>
      </c>
      <c r="B243" s="453"/>
      <c r="C243" s="264">
        <v>435.4232793</v>
      </c>
      <c r="D243" s="265">
        <v>0</v>
      </c>
      <c r="E243" s="265">
        <v>180.89617382</v>
      </c>
      <c r="F243" s="265">
        <v>0</v>
      </c>
      <c r="G243" s="265">
        <v>0</v>
      </c>
      <c r="H243" s="265">
        <v>180.89617382</v>
      </c>
      <c r="I243" s="245"/>
      <c r="J243" s="266">
        <v>-57.77552240984548</v>
      </c>
      <c r="K243" s="245"/>
      <c r="L243" s="266">
        <v>0</v>
      </c>
      <c r="N243" s="341"/>
      <c r="O243" s="341"/>
    </row>
    <row r="244" spans="1:15" s="262" customFormat="1" ht="12.75" customHeight="1">
      <c r="A244" s="263" t="s">
        <v>102</v>
      </c>
      <c r="B244" s="453"/>
      <c r="C244" s="264">
        <v>173.35581562000002</v>
      </c>
      <c r="D244" s="265">
        <v>0</v>
      </c>
      <c r="E244" s="265">
        <v>0</v>
      </c>
      <c r="F244" s="265">
        <v>0</v>
      </c>
      <c r="G244" s="265">
        <v>0</v>
      </c>
      <c r="H244" s="265">
        <v>0</v>
      </c>
      <c r="I244" s="245"/>
      <c r="J244" s="266">
        <v>-4.76327731640211</v>
      </c>
      <c r="K244" s="245"/>
      <c r="L244" s="266">
        <v>0</v>
      </c>
      <c r="N244" s="341"/>
      <c r="O244" s="341"/>
    </row>
    <row r="245" spans="1:15" s="262" customFormat="1" ht="12.75" customHeight="1">
      <c r="A245" s="263" t="s">
        <v>101</v>
      </c>
      <c r="B245" s="453"/>
      <c r="C245" s="264">
        <v>591.4035257700001</v>
      </c>
      <c r="D245" s="265">
        <v>0</v>
      </c>
      <c r="E245" s="265">
        <v>142.5953103700001</v>
      </c>
      <c r="F245" s="265">
        <v>0</v>
      </c>
      <c r="G245" s="265">
        <v>0</v>
      </c>
      <c r="H245" s="265">
        <v>142.5953103700001</v>
      </c>
      <c r="I245" s="245"/>
      <c r="J245" s="266">
        <v>-103.84375619994717</v>
      </c>
      <c r="K245" s="245"/>
      <c r="L245" s="266">
        <v>26.307540020000005</v>
      </c>
      <c r="N245" s="341"/>
      <c r="O245" s="341"/>
    </row>
    <row r="246" spans="1:15" s="262" customFormat="1" ht="12.75" customHeight="1">
      <c r="A246" s="263" t="s">
        <v>100</v>
      </c>
      <c r="B246" s="453"/>
      <c r="C246" s="264">
        <v>751.1997722299999</v>
      </c>
      <c r="D246" s="265">
        <v>0</v>
      </c>
      <c r="E246" s="265">
        <v>0</v>
      </c>
      <c r="F246" s="265">
        <v>53.893320409999994</v>
      </c>
      <c r="G246" s="265">
        <v>0</v>
      </c>
      <c r="H246" s="265">
        <v>0</v>
      </c>
      <c r="I246" s="245"/>
      <c r="J246" s="266">
        <v>-149.93517470553536</v>
      </c>
      <c r="K246" s="245"/>
      <c r="L246" s="266">
        <v>-45.10111987999999</v>
      </c>
      <c r="N246" s="341"/>
      <c r="O246" s="341"/>
    </row>
    <row r="247" spans="1:15" s="262" customFormat="1" ht="12.75" customHeight="1">
      <c r="A247" s="263" t="s">
        <v>99</v>
      </c>
      <c r="B247" s="453"/>
      <c r="C247" s="264">
        <v>13932.01444157</v>
      </c>
      <c r="D247" s="265">
        <v>0</v>
      </c>
      <c r="E247" s="265">
        <v>12781.64003603</v>
      </c>
      <c r="F247" s="265">
        <v>9952.66156019</v>
      </c>
      <c r="G247" s="265">
        <v>0</v>
      </c>
      <c r="H247" s="265">
        <v>2828.97847584</v>
      </c>
      <c r="I247" s="245"/>
      <c r="J247" s="266">
        <v>-17.98671147141292</v>
      </c>
      <c r="K247" s="245"/>
      <c r="L247" s="266">
        <v>15.57384704</v>
      </c>
      <c r="N247" s="341"/>
      <c r="O247" s="341"/>
    </row>
    <row r="248" spans="1:15" s="262" customFormat="1" ht="12.75" customHeight="1">
      <c r="A248" s="263" t="s">
        <v>98</v>
      </c>
      <c r="B248" s="453"/>
      <c r="C248" s="264">
        <v>9045.349186829999</v>
      </c>
      <c r="D248" s="265">
        <v>0</v>
      </c>
      <c r="E248" s="265">
        <v>1333.0160260399998</v>
      </c>
      <c r="F248" s="265">
        <v>1975.67689637</v>
      </c>
      <c r="G248" s="265">
        <v>0</v>
      </c>
      <c r="H248" s="265">
        <v>0</v>
      </c>
      <c r="I248" s="245"/>
      <c r="J248" s="266">
        <v>-70.37457420487672</v>
      </c>
      <c r="K248" s="245"/>
      <c r="L248" s="266">
        <v>0</v>
      </c>
      <c r="N248" s="341"/>
      <c r="O248" s="341"/>
    </row>
    <row r="249" spans="1:15" s="262" customFormat="1" ht="12.75" customHeight="1" thickBot="1">
      <c r="A249" s="273"/>
      <c r="B249" s="457"/>
      <c r="C249" s="274">
        <f aca="true" t="shared" si="29" ref="C249:H249">SUM(C242:C248)</f>
        <v>25051.687419559996</v>
      </c>
      <c r="D249" s="274">
        <f t="shared" si="29"/>
        <v>0</v>
      </c>
      <c r="E249" s="274">
        <f t="shared" si="29"/>
        <v>14475.68016141</v>
      </c>
      <c r="F249" s="274">
        <f t="shared" si="29"/>
        <v>11982.231776969998</v>
      </c>
      <c r="G249" s="274">
        <f t="shared" si="29"/>
        <v>0</v>
      </c>
      <c r="H249" s="275">
        <f t="shared" si="29"/>
        <v>3190.0025751800003</v>
      </c>
      <c r="I249" s="245"/>
      <c r="J249" s="276">
        <f>SUM(J242:J248)</f>
        <v>-620.5989915331899</v>
      </c>
      <c r="K249" s="245"/>
      <c r="L249" s="276">
        <f>SUM(L242:L248)</f>
        <v>-3.2197328199999866</v>
      </c>
      <c r="N249" s="341"/>
      <c r="O249" s="341"/>
    </row>
    <row r="250" spans="1:15" s="262" customFormat="1" ht="15" customHeight="1" thickBot="1">
      <c r="A250" s="277"/>
      <c r="B250" s="277"/>
      <c r="C250" s="277"/>
      <c r="D250" s="277"/>
      <c r="E250" s="277"/>
      <c r="F250" s="277"/>
      <c r="G250" s="277"/>
      <c r="H250" s="277"/>
      <c r="I250" s="277"/>
      <c r="J250" s="277"/>
      <c r="K250" s="277"/>
      <c r="L250" s="277"/>
      <c r="N250" s="341"/>
      <c r="O250" s="341"/>
    </row>
    <row r="251" spans="1:15" s="281" customFormat="1" ht="12.75" customHeight="1" thickBot="1">
      <c r="A251" s="278"/>
      <c r="B251" s="279" t="s">
        <v>142</v>
      </c>
      <c r="C251" s="279">
        <f aca="true" t="shared" si="30" ref="C251:L251">C249+C241+C233+C225+C217+C209+C201+C193+C185+C177+C169+C161+C153+C145+C137+C129+C121+C113+C105+C97+C89+C81+C73+C65+C57+C49+C41+C33+C25+C17</f>
        <v>61465.94238144843</v>
      </c>
      <c r="D251" s="279">
        <f t="shared" si="30"/>
        <v>92.99999999999999</v>
      </c>
      <c r="E251" s="279">
        <f>E249+E241+E233+E225+E217+E209+E201+E193+E185+E177+E169+E161+E153+E145+E137+E129+E121+E113+E105+E97+E89+E81+E73+E65+E57+E49+E41+E33+E25+E17</f>
        <v>29287.321920578157</v>
      </c>
      <c r="F251" s="279">
        <f t="shared" si="30"/>
        <v>20375.161979070137</v>
      </c>
      <c r="G251" s="279">
        <f t="shared" si="30"/>
        <v>0</v>
      </c>
      <c r="H251" s="280">
        <f t="shared" si="30"/>
        <v>10522.80608786</v>
      </c>
      <c r="J251" s="282">
        <f t="shared" si="30"/>
        <v>59.41332556938934</v>
      </c>
      <c r="L251" s="282">
        <f t="shared" si="30"/>
        <v>-75.03467210999926</v>
      </c>
      <c r="M251" s="262"/>
      <c r="N251" s="341"/>
      <c r="O251" s="341"/>
    </row>
    <row r="252" spans="5:15" ht="13.5" thickBot="1">
      <c r="E252" s="242"/>
      <c r="M252" s="262"/>
      <c r="N252" s="341"/>
      <c r="O252" s="341"/>
    </row>
    <row r="253" spans="1:15" ht="12.75">
      <c r="A253" s="283" t="s">
        <v>104</v>
      </c>
      <c r="B253" s="448" t="s">
        <v>143</v>
      </c>
      <c r="C253" s="265">
        <v>772.44915621</v>
      </c>
      <c r="D253" s="265">
        <v>0</v>
      </c>
      <c r="E253" s="265">
        <v>0</v>
      </c>
      <c r="F253" s="265">
        <v>0</v>
      </c>
      <c r="G253" s="265">
        <v>0</v>
      </c>
      <c r="H253" s="265">
        <v>0</v>
      </c>
      <c r="J253" s="266">
        <v>12.506396788148026</v>
      </c>
      <c r="L253" s="266">
        <v>-5.8953323</v>
      </c>
      <c r="M253" s="262"/>
      <c r="N253" s="341"/>
      <c r="O253" s="341"/>
    </row>
    <row r="254" spans="1:15" ht="12.75">
      <c r="A254" s="284" t="s">
        <v>103</v>
      </c>
      <c r="B254" s="449"/>
      <c r="C254" s="265">
        <v>5272.838812299993</v>
      </c>
      <c r="D254" s="265">
        <v>0</v>
      </c>
      <c r="E254" s="265">
        <v>1931.4126297299931</v>
      </c>
      <c r="F254" s="265">
        <v>0.00057846</v>
      </c>
      <c r="G254" s="265">
        <v>0</v>
      </c>
      <c r="H254" s="265">
        <v>1931.4120512699933</v>
      </c>
      <c r="J254" s="266">
        <v>15.874278410375165</v>
      </c>
      <c r="L254" s="266">
        <v>80.26180387</v>
      </c>
      <c r="M254" s="262"/>
      <c r="N254" s="341"/>
      <c r="O254" s="341"/>
    </row>
    <row r="255" spans="1:15" ht="12.75">
      <c r="A255" s="284" t="s">
        <v>102</v>
      </c>
      <c r="B255" s="449"/>
      <c r="C255" s="265">
        <v>3265.4206754099982</v>
      </c>
      <c r="D255" s="265">
        <v>0</v>
      </c>
      <c r="E255" s="265">
        <v>0</v>
      </c>
      <c r="F255" s="265">
        <v>0.00071509</v>
      </c>
      <c r="G255" s="265">
        <v>0</v>
      </c>
      <c r="H255" s="265">
        <v>0</v>
      </c>
      <c r="J255" s="266">
        <v>8.96932548640589</v>
      </c>
      <c r="L255" s="266">
        <v>349.2651860899998</v>
      </c>
      <c r="M255" s="262"/>
      <c r="N255" s="341"/>
      <c r="O255" s="341"/>
    </row>
    <row r="256" spans="1:15" ht="12.75">
      <c r="A256" s="284" t="s">
        <v>101</v>
      </c>
      <c r="B256" s="449"/>
      <c r="C256" s="265">
        <v>4852.285980793285</v>
      </c>
      <c r="D256" s="265">
        <v>0</v>
      </c>
      <c r="E256" s="265">
        <v>455.69349407328446</v>
      </c>
      <c r="F256" s="265">
        <v>6.459E-05</v>
      </c>
      <c r="G256" s="265">
        <v>0</v>
      </c>
      <c r="H256" s="265">
        <v>455.6934294832845</v>
      </c>
      <c r="J256" s="266">
        <v>24.26328957323356</v>
      </c>
      <c r="L256" s="266">
        <v>206.4255468499999</v>
      </c>
      <c r="M256" s="262"/>
      <c r="N256" s="341"/>
      <c r="O256" s="341"/>
    </row>
    <row r="257" spans="1:15" ht="12.75">
      <c r="A257" s="284" t="s">
        <v>100</v>
      </c>
      <c r="B257" s="449"/>
      <c r="C257" s="265">
        <v>6052.234166119997</v>
      </c>
      <c r="D257" s="265">
        <v>315.902</v>
      </c>
      <c r="E257" s="265">
        <v>0</v>
      </c>
      <c r="F257" s="265">
        <v>0.24651828</v>
      </c>
      <c r="G257" s="265">
        <v>0</v>
      </c>
      <c r="H257" s="265">
        <v>0</v>
      </c>
      <c r="J257" s="266">
        <v>19.35340831469736</v>
      </c>
      <c r="L257" s="266">
        <v>-431.1500616300001</v>
      </c>
      <c r="M257" s="262"/>
      <c r="N257" s="341"/>
      <c r="O257" s="341"/>
    </row>
    <row r="258" spans="1:15" ht="12.75">
      <c r="A258" s="284" t="s">
        <v>99</v>
      </c>
      <c r="B258" s="449"/>
      <c r="C258" s="265">
        <v>4546.065113489998</v>
      </c>
      <c r="D258" s="265">
        <v>0</v>
      </c>
      <c r="E258" s="265">
        <v>0</v>
      </c>
      <c r="F258" s="265">
        <v>0.00377788</v>
      </c>
      <c r="G258" s="265">
        <v>0</v>
      </c>
      <c r="H258" s="265">
        <v>0</v>
      </c>
      <c r="J258" s="266">
        <v>55.30087406625002</v>
      </c>
      <c r="L258" s="266">
        <v>-13.905870850000497</v>
      </c>
      <c r="M258" s="262"/>
      <c r="N258" s="341"/>
      <c r="O258" s="341"/>
    </row>
    <row r="259" spans="1:15" ht="12.75">
      <c r="A259" s="284" t="s">
        <v>98</v>
      </c>
      <c r="B259" s="449"/>
      <c r="C259" s="265">
        <v>12987.79006314</v>
      </c>
      <c r="D259" s="265">
        <v>0</v>
      </c>
      <c r="E259" s="265">
        <v>7522.317072080003</v>
      </c>
      <c r="F259" s="265">
        <v>0.00157958</v>
      </c>
      <c r="G259" s="265">
        <v>0</v>
      </c>
      <c r="H259" s="265">
        <v>7522.315492500002</v>
      </c>
      <c r="J259" s="266">
        <v>372.8004891549899</v>
      </c>
      <c r="L259" s="266">
        <v>0.08131279</v>
      </c>
      <c r="M259" s="262"/>
      <c r="N259" s="341"/>
      <c r="O259" s="341"/>
    </row>
    <row r="260" spans="1:15" ht="13.5" thickBot="1">
      <c r="A260" s="284"/>
      <c r="B260" s="450"/>
      <c r="C260" s="274">
        <f aca="true" t="shared" si="31" ref="C260:H260">SUM(C253:C259)</f>
        <v>37749.08396746327</v>
      </c>
      <c r="D260" s="274">
        <f t="shared" si="31"/>
        <v>315.902</v>
      </c>
      <c r="E260" s="274">
        <f t="shared" si="31"/>
        <v>9909.42319588328</v>
      </c>
      <c r="F260" s="274">
        <f t="shared" si="31"/>
        <v>0.25323388</v>
      </c>
      <c r="G260" s="274">
        <f t="shared" si="31"/>
        <v>0</v>
      </c>
      <c r="H260" s="275">
        <f t="shared" si="31"/>
        <v>9909.42097325328</v>
      </c>
      <c r="J260" s="276">
        <f>SUM(J253:J259)</f>
        <v>509.06806179409995</v>
      </c>
      <c r="L260" s="276">
        <f>SUM(L253:L259)</f>
        <v>185.08258481999908</v>
      </c>
      <c r="M260" s="262"/>
      <c r="N260" s="341"/>
      <c r="O260" s="341"/>
    </row>
    <row r="261" spans="1:15" ht="12.75">
      <c r="A261" s="284" t="s">
        <v>104</v>
      </c>
      <c r="B261" s="451" t="s">
        <v>91</v>
      </c>
      <c r="C261" s="264">
        <v>1766.21146332</v>
      </c>
      <c r="D261" s="265">
        <v>0</v>
      </c>
      <c r="E261" s="265">
        <v>1765.6927296299998</v>
      </c>
      <c r="F261" s="265">
        <v>1643.2847494</v>
      </c>
      <c r="G261" s="265">
        <v>0</v>
      </c>
      <c r="H261" s="265">
        <v>122.40798022999998</v>
      </c>
      <c r="J261" s="266">
        <v>-33.840691221271015</v>
      </c>
      <c r="L261" s="266">
        <v>-38.239469539999995</v>
      </c>
      <c r="M261" s="262"/>
      <c r="N261" s="341"/>
      <c r="O261" s="341"/>
    </row>
    <row r="262" spans="1:15" ht="12.75">
      <c r="A262" s="284" t="s">
        <v>103</v>
      </c>
      <c r="B262" s="449"/>
      <c r="C262" s="264">
        <v>270.0558265700001</v>
      </c>
      <c r="D262" s="265">
        <v>0</v>
      </c>
      <c r="E262" s="265">
        <v>0</v>
      </c>
      <c r="F262" s="265">
        <v>0</v>
      </c>
      <c r="G262" s="265">
        <v>0</v>
      </c>
      <c r="H262" s="265">
        <v>0</v>
      </c>
      <c r="J262" s="266">
        <v>-130.0140466100886</v>
      </c>
      <c r="L262" s="266">
        <v>8.584403260000002</v>
      </c>
      <c r="M262" s="262"/>
      <c r="N262" s="341"/>
      <c r="O262" s="341"/>
    </row>
    <row r="263" spans="1:15" ht="12.75">
      <c r="A263" s="284" t="s">
        <v>102</v>
      </c>
      <c r="B263" s="449"/>
      <c r="C263" s="264">
        <v>832.4865494000001</v>
      </c>
      <c r="D263" s="265">
        <v>0</v>
      </c>
      <c r="E263" s="265">
        <v>604.3424317</v>
      </c>
      <c r="F263" s="265">
        <v>0</v>
      </c>
      <c r="G263" s="265">
        <v>0</v>
      </c>
      <c r="H263" s="265">
        <v>604.3424317</v>
      </c>
      <c r="J263" s="266">
        <v>-152.5297906610097</v>
      </c>
      <c r="L263" s="266">
        <v>-8.31439361999999</v>
      </c>
      <c r="M263" s="262"/>
      <c r="N263" s="341"/>
      <c r="O263" s="341"/>
    </row>
    <row r="264" spans="1:15" ht="12.75">
      <c r="A264" s="284" t="s">
        <v>101</v>
      </c>
      <c r="B264" s="449"/>
      <c r="C264" s="264">
        <v>1219.9733123600001</v>
      </c>
      <c r="D264" s="265">
        <v>0</v>
      </c>
      <c r="E264" s="265">
        <v>410.4922728400003</v>
      </c>
      <c r="F264" s="265">
        <v>260.1638414</v>
      </c>
      <c r="G264" s="265">
        <v>0</v>
      </c>
      <c r="H264" s="265">
        <v>150.32843144000026</v>
      </c>
      <c r="J264" s="266">
        <v>-155.3543746187434</v>
      </c>
      <c r="L264" s="266">
        <v>60.96380212000001</v>
      </c>
      <c r="M264" s="262"/>
      <c r="N264" s="341"/>
      <c r="O264" s="341"/>
    </row>
    <row r="265" spans="1:15" ht="12.75">
      <c r="A265" s="284" t="s">
        <v>100</v>
      </c>
      <c r="B265" s="449"/>
      <c r="C265" s="264">
        <v>1324.1355210299998</v>
      </c>
      <c r="D265" s="265">
        <v>0</v>
      </c>
      <c r="E265" s="265">
        <v>0</v>
      </c>
      <c r="F265" s="265">
        <v>269.21817833</v>
      </c>
      <c r="G265" s="265">
        <v>0</v>
      </c>
      <c r="H265" s="265">
        <v>0</v>
      </c>
      <c r="J265" s="266">
        <v>49.51508846133546</v>
      </c>
      <c r="L265" s="266">
        <v>-65.72847289999996</v>
      </c>
      <c r="M265" s="262"/>
      <c r="N265" s="341"/>
      <c r="O265" s="341"/>
    </row>
    <row r="266" spans="1:15" ht="12.75">
      <c r="A266" s="284" t="s">
        <v>99</v>
      </c>
      <c r="B266" s="449"/>
      <c r="C266" s="264">
        <v>2797.8066365500003</v>
      </c>
      <c r="D266" s="265">
        <v>0</v>
      </c>
      <c r="E266" s="265">
        <v>1515.67743618</v>
      </c>
      <c r="F266" s="265">
        <v>1767.54234219</v>
      </c>
      <c r="G266" s="265">
        <v>0</v>
      </c>
      <c r="H266" s="265">
        <v>0</v>
      </c>
      <c r="J266" s="266">
        <v>70.03511440611726</v>
      </c>
      <c r="L266" s="266">
        <v>-8.869394839999991</v>
      </c>
      <c r="M266" s="262"/>
      <c r="N266" s="341"/>
      <c r="O266" s="341"/>
    </row>
    <row r="267" spans="1:15" ht="12.75">
      <c r="A267" s="284" t="s">
        <v>98</v>
      </c>
      <c r="B267" s="449"/>
      <c r="C267" s="264">
        <v>2154.8300827299995</v>
      </c>
      <c r="D267" s="265">
        <v>39.685</v>
      </c>
      <c r="E267" s="265">
        <v>302.3773254199991</v>
      </c>
      <c r="F267" s="265">
        <v>0</v>
      </c>
      <c r="G267" s="265">
        <v>0</v>
      </c>
      <c r="H267" s="265">
        <v>302.3773254199991</v>
      </c>
      <c r="J267" s="266">
        <v>69.28743882677998</v>
      </c>
      <c r="L267" s="266">
        <v>0</v>
      </c>
      <c r="M267" s="262"/>
      <c r="N267" s="341"/>
      <c r="O267" s="341"/>
    </row>
    <row r="268" spans="1:15" ht="13.5" thickBot="1">
      <c r="A268" s="284"/>
      <c r="B268" s="450"/>
      <c r="C268" s="274">
        <f aca="true" t="shared" si="32" ref="C268:H268">SUM(C261:C267)</f>
        <v>10365.49939196</v>
      </c>
      <c r="D268" s="274">
        <f t="shared" si="32"/>
        <v>39.685</v>
      </c>
      <c r="E268" s="274">
        <f t="shared" si="32"/>
        <v>4598.582195769999</v>
      </c>
      <c r="F268" s="274">
        <f t="shared" si="32"/>
        <v>3940.20911132</v>
      </c>
      <c r="G268" s="274">
        <f t="shared" si="32"/>
        <v>0</v>
      </c>
      <c r="H268" s="275">
        <f t="shared" si="32"/>
        <v>1179.4561687899995</v>
      </c>
      <c r="J268" s="276">
        <f>SUM(J261:J267)</f>
        <v>-282.90126141688006</v>
      </c>
      <c r="L268" s="276">
        <f>SUM(L261:L267)</f>
        <v>-51.60352551999992</v>
      </c>
      <c r="M268" s="262"/>
      <c r="N268" s="341"/>
      <c r="O268" s="341"/>
    </row>
    <row r="269" spans="1:15" ht="12" customHeight="1">
      <c r="A269" s="284" t="s">
        <v>104</v>
      </c>
      <c r="B269" s="451" t="s">
        <v>144</v>
      </c>
      <c r="C269" s="264">
        <v>6102.676995420001</v>
      </c>
      <c r="D269" s="265">
        <v>0</v>
      </c>
      <c r="E269" s="265">
        <v>4979.911659430001</v>
      </c>
      <c r="F269" s="265">
        <v>579.32469509</v>
      </c>
      <c r="G269" s="265">
        <v>0</v>
      </c>
      <c r="H269" s="265">
        <v>4400.586964340001</v>
      </c>
      <c r="J269" s="266">
        <v>89.82910177287815</v>
      </c>
      <c r="L269" s="266">
        <v>0</v>
      </c>
      <c r="M269" s="262"/>
      <c r="N269" s="341"/>
      <c r="O269" s="341"/>
    </row>
    <row r="270" spans="1:15" ht="12.75">
      <c r="A270" s="284" t="s">
        <v>103</v>
      </c>
      <c r="B270" s="449"/>
      <c r="C270" s="264">
        <v>151.20395033999998</v>
      </c>
      <c r="D270" s="265">
        <v>0</v>
      </c>
      <c r="E270" s="265">
        <v>132.6850313</v>
      </c>
      <c r="F270" s="265">
        <v>0</v>
      </c>
      <c r="G270" s="265">
        <v>0</v>
      </c>
      <c r="H270" s="265">
        <v>132.6850313</v>
      </c>
      <c r="J270" s="266">
        <v>-32.665228835950245</v>
      </c>
      <c r="L270" s="266">
        <v>0</v>
      </c>
      <c r="M270" s="262"/>
      <c r="N270" s="341"/>
      <c r="O270" s="341"/>
    </row>
    <row r="271" spans="1:15" ht="12.75">
      <c r="A271" s="284" t="s">
        <v>102</v>
      </c>
      <c r="B271" s="449"/>
      <c r="C271" s="264">
        <v>59.23686064</v>
      </c>
      <c r="D271" s="265">
        <v>0</v>
      </c>
      <c r="E271" s="265">
        <v>28.51986301</v>
      </c>
      <c r="F271" s="265">
        <v>0</v>
      </c>
      <c r="G271" s="265">
        <v>0</v>
      </c>
      <c r="H271" s="265">
        <v>28.51986301</v>
      </c>
      <c r="J271" s="266">
        <v>2.7693232175487594</v>
      </c>
      <c r="L271" s="266">
        <v>0</v>
      </c>
      <c r="M271" s="262"/>
      <c r="N271" s="341"/>
      <c r="O271" s="341"/>
    </row>
    <row r="272" spans="1:15" ht="12.75">
      <c r="A272" s="284" t="s">
        <v>101</v>
      </c>
      <c r="B272" s="449"/>
      <c r="C272" s="264">
        <v>23.466108499999997</v>
      </c>
      <c r="D272" s="265">
        <v>0</v>
      </c>
      <c r="E272" s="265">
        <v>0</v>
      </c>
      <c r="F272" s="265">
        <v>0</v>
      </c>
      <c r="G272" s="265">
        <v>0</v>
      </c>
      <c r="H272" s="265">
        <v>0</v>
      </c>
      <c r="J272" s="266">
        <v>-16.76998796063424</v>
      </c>
      <c r="L272" s="266">
        <v>-12.283250699999968</v>
      </c>
      <c r="M272" s="262"/>
      <c r="N272" s="341"/>
      <c r="O272" s="341"/>
    </row>
    <row r="273" spans="1:15" ht="12.75">
      <c r="A273" s="284" t="s">
        <v>100</v>
      </c>
      <c r="B273" s="449"/>
      <c r="C273" s="264">
        <v>205.82334607</v>
      </c>
      <c r="D273" s="265">
        <v>0</v>
      </c>
      <c r="E273" s="265">
        <v>146.16256999</v>
      </c>
      <c r="F273" s="265">
        <v>138.43462728</v>
      </c>
      <c r="G273" s="265">
        <v>0</v>
      </c>
      <c r="H273" s="265">
        <v>7.7279427099999936</v>
      </c>
      <c r="J273" s="266">
        <v>-463.98976797948353</v>
      </c>
      <c r="L273" s="266">
        <v>-22.350046950000003</v>
      </c>
      <c r="M273" s="262"/>
      <c r="N273" s="341"/>
      <c r="O273" s="341"/>
    </row>
    <row r="274" spans="1:15" ht="12.75">
      <c r="A274" s="284" t="s">
        <v>99</v>
      </c>
      <c r="B274" s="449"/>
      <c r="C274" s="264">
        <v>127.71431412</v>
      </c>
      <c r="D274" s="265">
        <v>0</v>
      </c>
      <c r="E274" s="265">
        <v>0</v>
      </c>
      <c r="F274" s="265">
        <v>67.48579475999999</v>
      </c>
      <c r="G274" s="265">
        <v>0</v>
      </c>
      <c r="H274" s="265">
        <v>0</v>
      </c>
      <c r="J274" s="266">
        <v>26.406612315380073</v>
      </c>
      <c r="L274" s="266">
        <v>0</v>
      </c>
      <c r="M274" s="262"/>
      <c r="N274" s="341"/>
      <c r="O274" s="341"/>
    </row>
    <row r="275" spans="1:15" ht="12.75">
      <c r="A275" s="285" t="s">
        <v>98</v>
      </c>
      <c r="B275" s="449"/>
      <c r="C275" s="264">
        <v>15.682303540000001</v>
      </c>
      <c r="D275" s="265">
        <v>0</v>
      </c>
      <c r="E275" s="265">
        <v>0</v>
      </c>
      <c r="F275" s="265">
        <v>0</v>
      </c>
      <c r="G275" s="265">
        <v>0</v>
      </c>
      <c r="H275" s="265">
        <v>0</v>
      </c>
      <c r="J275" s="266">
        <v>-365.95365146416964</v>
      </c>
      <c r="L275" s="266">
        <v>0</v>
      </c>
      <c r="M275" s="262"/>
      <c r="N275" s="341"/>
      <c r="O275" s="341"/>
    </row>
    <row r="276" spans="1:15" ht="13.5" thickBot="1">
      <c r="A276" s="285"/>
      <c r="B276" s="450"/>
      <c r="C276" s="274">
        <f aca="true" t="shared" si="33" ref="C276:H276">SUM(C269:C275)</f>
        <v>6685.803878630001</v>
      </c>
      <c r="D276" s="274">
        <f t="shared" si="33"/>
        <v>0</v>
      </c>
      <c r="E276" s="274">
        <f t="shared" si="33"/>
        <v>5287.279123730001</v>
      </c>
      <c r="F276" s="274">
        <f t="shared" si="33"/>
        <v>785.2451171299999</v>
      </c>
      <c r="G276" s="274">
        <f t="shared" si="33"/>
        <v>0</v>
      </c>
      <c r="H276" s="275">
        <f t="shared" si="33"/>
        <v>4569.519801360002</v>
      </c>
      <c r="J276" s="276">
        <f>SUM(J269:J275)</f>
        <v>-760.3735989344307</v>
      </c>
      <c r="L276" s="276">
        <f>SUM(L269:L275)</f>
        <v>-34.633297649999975</v>
      </c>
      <c r="M276" s="262"/>
      <c r="N276" s="341"/>
      <c r="O276" s="341"/>
    </row>
    <row r="277" spans="1:15" ht="12.75">
      <c r="A277" s="284" t="s">
        <v>104</v>
      </c>
      <c r="B277" s="451" t="s">
        <v>145</v>
      </c>
      <c r="C277" s="264">
        <v>1737.3819853556126</v>
      </c>
      <c r="D277" s="265">
        <v>0</v>
      </c>
      <c r="E277" s="265">
        <v>1559.4341834456127</v>
      </c>
      <c r="F277" s="265">
        <v>350.42623373999993</v>
      </c>
      <c r="G277" s="265">
        <v>0</v>
      </c>
      <c r="H277" s="265">
        <v>1027.0092265499998</v>
      </c>
      <c r="J277" s="266">
        <v>105.485775111543</v>
      </c>
      <c r="L277" s="266">
        <v>-198.89150310999992</v>
      </c>
      <c r="M277" s="262"/>
      <c r="N277" s="341"/>
      <c r="O277" s="341"/>
    </row>
    <row r="278" spans="1:15" ht="12.75">
      <c r="A278" s="284" t="s">
        <v>103</v>
      </c>
      <c r="B278" s="449"/>
      <c r="C278" s="264">
        <v>1162.954002614387</v>
      </c>
      <c r="D278" s="265">
        <v>0</v>
      </c>
      <c r="E278" s="265">
        <v>1048.137111074387</v>
      </c>
      <c r="F278" s="265">
        <v>170.26142675000006</v>
      </c>
      <c r="G278" s="265">
        <v>0</v>
      </c>
      <c r="H278" s="265">
        <v>814.8744074800001</v>
      </c>
      <c r="J278" s="266">
        <v>12.20456941679165</v>
      </c>
      <c r="L278" s="266">
        <v>-161.95405522</v>
      </c>
      <c r="M278" s="262"/>
      <c r="N278" s="341"/>
      <c r="O278" s="341"/>
    </row>
    <row r="279" spans="1:15" ht="12.75">
      <c r="A279" s="284" t="s">
        <v>102</v>
      </c>
      <c r="B279" s="449"/>
      <c r="C279" s="264">
        <v>637.0475576999999</v>
      </c>
      <c r="D279" s="265">
        <v>1.271</v>
      </c>
      <c r="E279" s="265">
        <v>546.7499514499999</v>
      </c>
      <c r="F279" s="265">
        <v>102.67114862999999</v>
      </c>
      <c r="G279" s="265">
        <v>0</v>
      </c>
      <c r="H279" s="265">
        <v>444.07880281999996</v>
      </c>
      <c r="J279" s="266">
        <v>-2.683793813351482</v>
      </c>
      <c r="L279" s="266">
        <v>122.25604566000015</v>
      </c>
      <c r="M279" s="262"/>
      <c r="N279" s="341"/>
      <c r="O279" s="341"/>
    </row>
    <row r="280" spans="1:15" ht="12.75">
      <c r="A280" s="284" t="s">
        <v>101</v>
      </c>
      <c r="B280" s="449"/>
      <c r="C280" s="264">
        <v>631.2199823400001</v>
      </c>
      <c r="D280" s="265">
        <v>7.74</v>
      </c>
      <c r="E280" s="265">
        <v>556.4430206100001</v>
      </c>
      <c r="F280" s="265">
        <v>0</v>
      </c>
      <c r="G280" s="265">
        <v>0</v>
      </c>
      <c r="H280" s="265">
        <v>556.4430206100001</v>
      </c>
      <c r="J280" s="266">
        <v>-13.898500845851624</v>
      </c>
      <c r="L280" s="266">
        <v>-162.2300408499998</v>
      </c>
      <c r="M280" s="262"/>
      <c r="N280" s="341"/>
      <c r="O280" s="341"/>
    </row>
    <row r="281" spans="1:15" ht="12.75">
      <c r="A281" s="284" t="s">
        <v>100</v>
      </c>
      <c r="B281" s="449"/>
      <c r="C281" s="264">
        <v>920.0548762600005</v>
      </c>
      <c r="D281" s="265">
        <v>1.656</v>
      </c>
      <c r="E281" s="265">
        <v>831.8619134200005</v>
      </c>
      <c r="F281" s="265">
        <v>0</v>
      </c>
      <c r="G281" s="265">
        <v>0</v>
      </c>
      <c r="H281" s="265">
        <v>831.8619134200005</v>
      </c>
      <c r="J281" s="266">
        <v>-28.698125716961727</v>
      </c>
      <c r="L281" s="266">
        <v>78.4028595299992</v>
      </c>
      <c r="M281" s="262"/>
      <c r="N281" s="341"/>
      <c r="O281" s="341"/>
    </row>
    <row r="282" spans="1:15" ht="12.75">
      <c r="A282" s="284" t="s">
        <v>99</v>
      </c>
      <c r="B282" s="449"/>
      <c r="C282" s="264">
        <v>344.5156641800001</v>
      </c>
      <c r="D282" s="265">
        <v>8.749</v>
      </c>
      <c r="E282" s="265">
        <v>254.38909510000008</v>
      </c>
      <c r="F282" s="265">
        <v>0</v>
      </c>
      <c r="G282" s="265">
        <v>0</v>
      </c>
      <c r="H282" s="265">
        <v>254.38909510000008</v>
      </c>
      <c r="J282" s="266">
        <v>-5.8629827452971774</v>
      </c>
      <c r="L282" s="266">
        <v>-48.662721509999926</v>
      </c>
      <c r="M282" s="262"/>
      <c r="N282" s="341"/>
      <c r="O282" s="341"/>
    </row>
    <row r="283" spans="1:15" ht="12.75">
      <c r="A283" s="284" t="s">
        <v>98</v>
      </c>
      <c r="B283" s="449"/>
      <c r="C283" s="264">
        <v>93.17053967999999</v>
      </c>
      <c r="D283" s="265">
        <v>0</v>
      </c>
      <c r="E283" s="265">
        <v>47.67575064</v>
      </c>
      <c r="F283" s="265">
        <v>0</v>
      </c>
      <c r="G283" s="265">
        <v>0</v>
      </c>
      <c r="H283" s="265">
        <v>47.67575064</v>
      </c>
      <c r="J283" s="266">
        <v>12.084421842656962</v>
      </c>
      <c r="L283" s="266">
        <v>-16.01769448</v>
      </c>
      <c r="M283" s="262"/>
      <c r="N283" s="341"/>
      <c r="O283" s="341"/>
    </row>
    <row r="284" spans="1:15" ht="13.5" thickBot="1">
      <c r="A284" s="284"/>
      <c r="B284" s="450"/>
      <c r="C284" s="274">
        <f aca="true" t="shared" si="34" ref="C284:H284">SUM(C277:C283)</f>
        <v>5526.34460813</v>
      </c>
      <c r="D284" s="274">
        <f t="shared" si="34"/>
        <v>19.416</v>
      </c>
      <c r="E284" s="274">
        <f t="shared" si="34"/>
        <v>4844.69102574</v>
      </c>
      <c r="F284" s="274">
        <f t="shared" si="34"/>
        <v>623.3588091199999</v>
      </c>
      <c r="G284" s="274">
        <f t="shared" si="34"/>
        <v>0</v>
      </c>
      <c r="H284" s="275">
        <f t="shared" si="34"/>
        <v>3976.3322166200005</v>
      </c>
      <c r="J284" s="276">
        <f>SUM(J277:J283)</f>
        <v>78.63136324952961</v>
      </c>
      <c r="L284" s="276">
        <f>SUM(L277:L283)</f>
        <v>-387.09710998000025</v>
      </c>
      <c r="M284" s="262"/>
      <c r="N284" s="341"/>
      <c r="O284" s="341"/>
    </row>
    <row r="285" spans="1:15" ht="12" customHeight="1">
      <c r="A285" s="284" t="s">
        <v>104</v>
      </c>
      <c r="B285" s="451" t="s">
        <v>146</v>
      </c>
      <c r="C285" s="264">
        <v>1027.01642394</v>
      </c>
      <c r="D285" s="265">
        <v>0</v>
      </c>
      <c r="E285" s="265">
        <v>814.5632698200001</v>
      </c>
      <c r="F285" s="265">
        <v>0</v>
      </c>
      <c r="G285" s="265">
        <v>0</v>
      </c>
      <c r="H285" s="265">
        <v>814.5632698200001</v>
      </c>
      <c r="J285" s="266">
        <v>-2895.5596626136594</v>
      </c>
      <c r="L285" s="266">
        <v>-68.7830502200004</v>
      </c>
      <c r="M285" s="262"/>
      <c r="N285" s="341"/>
      <c r="O285" s="341"/>
    </row>
    <row r="286" spans="1:15" ht="12.75">
      <c r="A286" s="284" t="s">
        <v>103</v>
      </c>
      <c r="B286" s="449"/>
      <c r="C286" s="264">
        <v>295.7612025</v>
      </c>
      <c r="D286" s="265">
        <v>0</v>
      </c>
      <c r="E286" s="265">
        <v>192.69710596000004</v>
      </c>
      <c r="F286" s="265">
        <v>0</v>
      </c>
      <c r="G286" s="265">
        <v>0</v>
      </c>
      <c r="H286" s="265">
        <v>192.69710596000004</v>
      </c>
      <c r="J286" s="266">
        <v>-32.293102108439996</v>
      </c>
      <c r="L286" s="266">
        <v>-252.97614102999842</v>
      </c>
      <c r="M286" s="262"/>
      <c r="N286" s="341"/>
      <c r="O286" s="341"/>
    </row>
    <row r="287" spans="1:15" ht="12.75">
      <c r="A287" s="284" t="s">
        <v>102</v>
      </c>
      <c r="B287" s="449"/>
      <c r="C287" s="264">
        <v>337.56826832</v>
      </c>
      <c r="D287" s="265">
        <v>0</v>
      </c>
      <c r="E287" s="265">
        <v>226.00089269</v>
      </c>
      <c r="F287" s="265">
        <v>0</v>
      </c>
      <c r="G287" s="265">
        <v>0</v>
      </c>
      <c r="H287" s="265">
        <v>226.00089269</v>
      </c>
      <c r="J287" s="266">
        <v>183.79305763398</v>
      </c>
      <c r="L287" s="266">
        <v>168.28216238999994</v>
      </c>
      <c r="M287" s="262"/>
      <c r="N287" s="341"/>
      <c r="O287" s="341"/>
    </row>
    <row r="288" spans="1:15" ht="12.75">
      <c r="A288" s="284" t="s">
        <v>101</v>
      </c>
      <c r="B288" s="449"/>
      <c r="C288" s="264">
        <v>178.48520797999998</v>
      </c>
      <c r="D288" s="265">
        <v>0</v>
      </c>
      <c r="E288" s="265">
        <v>68.77196362999999</v>
      </c>
      <c r="F288" s="265">
        <v>0</v>
      </c>
      <c r="G288" s="265">
        <v>0</v>
      </c>
      <c r="H288" s="265">
        <v>68.77196362999999</v>
      </c>
      <c r="J288" s="266">
        <v>0.81015839453</v>
      </c>
      <c r="L288" s="266">
        <v>450.6886539199986</v>
      </c>
      <c r="M288" s="262"/>
      <c r="N288" s="341"/>
      <c r="O288" s="341"/>
    </row>
    <row r="289" spans="1:15" ht="12.75">
      <c r="A289" s="284" t="s">
        <v>100</v>
      </c>
      <c r="B289" s="449"/>
      <c r="C289" s="264">
        <v>280.6120382099999</v>
      </c>
      <c r="D289" s="265">
        <v>0</v>
      </c>
      <c r="E289" s="265">
        <v>49.98193193999995</v>
      </c>
      <c r="F289" s="265">
        <v>0</v>
      </c>
      <c r="G289" s="265">
        <v>0</v>
      </c>
      <c r="H289" s="265">
        <v>49.98193193999995</v>
      </c>
      <c r="J289" s="266">
        <v>3.20536349196</v>
      </c>
      <c r="L289" s="266">
        <v>47.04462999999896</v>
      </c>
      <c r="M289" s="262"/>
      <c r="N289" s="341"/>
      <c r="O289" s="341"/>
    </row>
    <row r="290" spans="1:15" ht="12.75">
      <c r="A290" s="284" t="s">
        <v>99</v>
      </c>
      <c r="B290" s="449"/>
      <c r="C290" s="264">
        <v>289.53300811</v>
      </c>
      <c r="D290" s="265">
        <v>0</v>
      </c>
      <c r="E290" s="265">
        <v>66.88000050000005</v>
      </c>
      <c r="F290" s="265">
        <v>0</v>
      </c>
      <c r="G290" s="265">
        <v>0</v>
      </c>
      <c r="H290" s="265">
        <v>66.88000050000005</v>
      </c>
      <c r="J290" s="266">
        <v>94.98629656218844</v>
      </c>
      <c r="L290" s="266">
        <v>-26.855105059999232</v>
      </c>
      <c r="M290" s="262"/>
      <c r="N290" s="341"/>
      <c r="O290" s="341"/>
    </row>
    <row r="291" spans="1:15" ht="12.75">
      <c r="A291" s="284" t="s">
        <v>98</v>
      </c>
      <c r="B291" s="449"/>
      <c r="C291" s="264">
        <v>439.56706466999975</v>
      </c>
      <c r="D291" s="265">
        <v>0</v>
      </c>
      <c r="E291" s="265">
        <v>152.1869823399997</v>
      </c>
      <c r="F291" s="265">
        <v>0</v>
      </c>
      <c r="G291" s="265">
        <v>0</v>
      </c>
      <c r="H291" s="265">
        <v>152.1869823399997</v>
      </c>
      <c r="J291" s="266">
        <v>51.001605405451514</v>
      </c>
      <c r="L291" s="266">
        <v>-126.20804786000001</v>
      </c>
      <c r="M291" s="262"/>
      <c r="N291" s="341"/>
      <c r="O291" s="341"/>
    </row>
    <row r="292" spans="1:15" ht="13.5" thickBot="1">
      <c r="A292" s="284"/>
      <c r="B292" s="450"/>
      <c r="C292" s="274">
        <f aca="true" t="shared" si="35" ref="C292:H292">SUM(C285:C291)</f>
        <v>2848.54321373</v>
      </c>
      <c r="D292" s="274">
        <f t="shared" si="35"/>
        <v>0</v>
      </c>
      <c r="E292" s="274">
        <f t="shared" si="35"/>
        <v>1571.08214688</v>
      </c>
      <c r="F292" s="274">
        <f t="shared" si="35"/>
        <v>0</v>
      </c>
      <c r="G292" s="274">
        <f t="shared" si="35"/>
        <v>0</v>
      </c>
      <c r="H292" s="275">
        <f t="shared" si="35"/>
        <v>1571.08214688</v>
      </c>
      <c r="J292" s="276">
        <f>SUM(J285:J291)</f>
        <v>-2594.05628323399</v>
      </c>
      <c r="L292" s="276">
        <f>SUM(L285:L291)</f>
        <v>191.19310213999944</v>
      </c>
      <c r="M292" s="262"/>
      <c r="N292" s="341"/>
      <c r="O292" s="341"/>
    </row>
    <row r="293" spans="1:15" ht="12" customHeight="1">
      <c r="A293" s="284" t="s">
        <v>104</v>
      </c>
      <c r="B293" s="451" t="s">
        <v>147</v>
      </c>
      <c r="C293" s="264">
        <v>2.66614746</v>
      </c>
      <c r="D293" s="265">
        <v>0</v>
      </c>
      <c r="E293" s="265">
        <v>0.5667497799999999</v>
      </c>
      <c r="F293" s="265">
        <v>0</v>
      </c>
      <c r="G293" s="265">
        <v>0</v>
      </c>
      <c r="H293" s="265">
        <v>0.5667497799999999</v>
      </c>
      <c r="J293" s="266">
        <v>-948.7386346881299</v>
      </c>
      <c r="L293" s="266">
        <v>118.8180107100003</v>
      </c>
      <c r="M293" s="262"/>
      <c r="N293" s="341"/>
      <c r="O293" s="341"/>
    </row>
    <row r="294" spans="1:15" ht="12.75">
      <c r="A294" s="284" t="s">
        <v>103</v>
      </c>
      <c r="B294" s="449"/>
      <c r="C294" s="264">
        <v>82.70860404</v>
      </c>
      <c r="D294" s="265">
        <v>0</v>
      </c>
      <c r="E294" s="265">
        <v>82.70852552</v>
      </c>
      <c r="F294" s="265">
        <v>0</v>
      </c>
      <c r="G294" s="265">
        <v>0</v>
      </c>
      <c r="H294" s="265">
        <v>82.70852552</v>
      </c>
      <c r="J294" s="266">
        <v>0</v>
      </c>
      <c r="L294" s="266">
        <v>-305.53718270999957</v>
      </c>
      <c r="M294" s="262"/>
      <c r="N294" s="341"/>
      <c r="O294" s="341"/>
    </row>
    <row r="295" spans="1:15" ht="12.75">
      <c r="A295" s="284" t="s">
        <v>102</v>
      </c>
      <c r="B295" s="449"/>
      <c r="C295" s="264">
        <v>80.72990723</v>
      </c>
      <c r="D295" s="265">
        <v>0</v>
      </c>
      <c r="E295" s="265">
        <v>79.703176</v>
      </c>
      <c r="F295" s="265">
        <v>0</v>
      </c>
      <c r="G295" s="265">
        <v>0</v>
      </c>
      <c r="H295" s="265">
        <v>79.703176</v>
      </c>
      <c r="J295" s="266">
        <v>-27.899532010599998</v>
      </c>
      <c r="L295" s="266">
        <v>210.686483819999</v>
      </c>
      <c r="M295" s="262"/>
      <c r="N295" s="341"/>
      <c r="O295" s="341"/>
    </row>
    <row r="296" spans="1:15" ht="12.75">
      <c r="A296" s="284" t="s">
        <v>101</v>
      </c>
      <c r="B296" s="449"/>
      <c r="C296" s="264">
        <v>161.36828229000002</v>
      </c>
      <c r="D296" s="265">
        <v>0</v>
      </c>
      <c r="E296" s="265">
        <v>151.17075083</v>
      </c>
      <c r="F296" s="265">
        <v>0</v>
      </c>
      <c r="G296" s="265">
        <v>0</v>
      </c>
      <c r="H296" s="265">
        <v>59.17075083000001</v>
      </c>
      <c r="J296" s="266">
        <v>7.54412309998</v>
      </c>
      <c r="L296" s="266">
        <v>1.5331499599983545</v>
      </c>
      <c r="M296" s="262"/>
      <c r="N296" s="341"/>
      <c r="O296" s="341"/>
    </row>
    <row r="297" spans="1:15" ht="12.75">
      <c r="A297" s="284" t="s">
        <v>100</v>
      </c>
      <c r="B297" s="449"/>
      <c r="C297" s="264">
        <v>51.06019945999999</v>
      </c>
      <c r="D297" s="265">
        <v>9.995</v>
      </c>
      <c r="E297" s="265">
        <v>33.56310772</v>
      </c>
      <c r="F297" s="265">
        <v>0</v>
      </c>
      <c r="G297" s="265">
        <v>0</v>
      </c>
      <c r="H297" s="265">
        <v>33.56310772</v>
      </c>
      <c r="J297" s="266">
        <v>-83.63310889750001</v>
      </c>
      <c r="L297" s="266">
        <v>-252.19499315000257</v>
      </c>
      <c r="M297" s="262"/>
      <c r="N297" s="341"/>
      <c r="O297" s="341"/>
    </row>
    <row r="298" spans="1:15" ht="12.75">
      <c r="A298" s="284" t="s">
        <v>99</v>
      </c>
      <c r="B298" s="449"/>
      <c r="C298" s="264">
        <v>101.79419649999997</v>
      </c>
      <c r="D298" s="265">
        <v>0</v>
      </c>
      <c r="E298" s="265">
        <v>84.22333245999997</v>
      </c>
      <c r="F298" s="265">
        <v>0</v>
      </c>
      <c r="G298" s="265">
        <v>0</v>
      </c>
      <c r="H298" s="265">
        <v>84.22333245999997</v>
      </c>
      <c r="J298" s="266">
        <v>3.48107882998</v>
      </c>
      <c r="L298" s="266">
        <v>-83.07399138000005</v>
      </c>
      <c r="M298" s="262"/>
      <c r="N298" s="341"/>
      <c r="O298" s="341"/>
    </row>
    <row r="299" spans="1:15" ht="12.75">
      <c r="A299" s="284" t="s">
        <v>98</v>
      </c>
      <c r="B299" s="449"/>
      <c r="C299" s="264">
        <v>18.255901780000002</v>
      </c>
      <c r="D299" s="265">
        <v>0</v>
      </c>
      <c r="E299" s="265">
        <v>0</v>
      </c>
      <c r="F299" s="265">
        <v>0</v>
      </c>
      <c r="G299" s="265">
        <v>0</v>
      </c>
      <c r="H299" s="265">
        <v>0</v>
      </c>
      <c r="J299" s="266">
        <v>0</v>
      </c>
      <c r="L299" s="266">
        <v>-0.01762006</v>
      </c>
      <c r="M299" s="262"/>
      <c r="N299" s="341"/>
      <c r="O299" s="341"/>
    </row>
    <row r="300" spans="1:15" ht="13.5" thickBot="1">
      <c r="A300" s="284"/>
      <c r="B300" s="450"/>
      <c r="C300" s="274">
        <f aca="true" t="shared" si="36" ref="C300:H300">SUM(C293:C299)</f>
        <v>498.5832387599999</v>
      </c>
      <c r="D300" s="274">
        <f t="shared" si="36"/>
        <v>9.995</v>
      </c>
      <c r="E300" s="274">
        <f t="shared" si="36"/>
        <v>431.93564230999993</v>
      </c>
      <c r="F300" s="274">
        <f t="shared" si="36"/>
        <v>0</v>
      </c>
      <c r="G300" s="274">
        <f t="shared" si="36"/>
        <v>0</v>
      </c>
      <c r="H300" s="275">
        <f t="shared" si="36"/>
        <v>339.93564230999993</v>
      </c>
      <c r="J300" s="276">
        <f>SUM(J293:J299)</f>
        <v>-1049.2460736662697</v>
      </c>
      <c r="L300" s="276">
        <f>SUM(L293:L299)</f>
        <v>-309.78614281000455</v>
      </c>
      <c r="M300" s="262"/>
      <c r="N300" s="341"/>
      <c r="O300" s="341"/>
    </row>
    <row r="301" spans="1:15" ht="12.75">
      <c r="A301" s="284" t="s">
        <v>104</v>
      </c>
      <c r="B301" s="451" t="s">
        <v>148</v>
      </c>
      <c r="C301" s="264">
        <v>9633.69073188519</v>
      </c>
      <c r="D301" s="265">
        <v>0</v>
      </c>
      <c r="E301" s="265">
        <v>9627.754620775191</v>
      </c>
      <c r="F301" s="265">
        <v>0</v>
      </c>
      <c r="G301" s="265">
        <v>0</v>
      </c>
      <c r="H301" s="265">
        <v>307.37724299999996</v>
      </c>
      <c r="J301" s="266">
        <v>-336.6585494789829</v>
      </c>
      <c r="L301" s="266">
        <v>77.47975883999993</v>
      </c>
      <c r="M301" s="262"/>
      <c r="N301" s="341"/>
      <c r="O301" s="341"/>
    </row>
    <row r="302" spans="1:15" ht="12.75">
      <c r="A302" s="284" t="s">
        <v>103</v>
      </c>
      <c r="B302" s="449"/>
      <c r="C302" s="264">
        <v>1365.4876523828361</v>
      </c>
      <c r="D302" s="265">
        <v>0</v>
      </c>
      <c r="E302" s="265">
        <v>1365.1367757828361</v>
      </c>
      <c r="F302" s="265">
        <v>0</v>
      </c>
      <c r="G302" s="265">
        <v>0</v>
      </c>
      <c r="H302" s="265">
        <v>152.01146111000003</v>
      </c>
      <c r="J302" s="266">
        <v>0.8502403599326627</v>
      </c>
      <c r="L302" s="266">
        <v>139.0974792899999</v>
      </c>
      <c r="M302" s="262"/>
      <c r="N302" s="341"/>
      <c r="O302" s="341"/>
    </row>
    <row r="303" spans="1:15" ht="12.75">
      <c r="A303" s="284" t="s">
        <v>102</v>
      </c>
      <c r="B303" s="449"/>
      <c r="C303" s="264">
        <v>1318.86170915</v>
      </c>
      <c r="D303" s="265">
        <v>1291.325</v>
      </c>
      <c r="E303" s="265">
        <v>26.129283810000004</v>
      </c>
      <c r="F303" s="265">
        <v>0</v>
      </c>
      <c r="G303" s="265">
        <v>0</v>
      </c>
      <c r="H303" s="265">
        <v>26.129283810000004</v>
      </c>
      <c r="J303" s="266">
        <v>-9.05553871188386</v>
      </c>
      <c r="L303" s="266">
        <v>-165.45307240000022</v>
      </c>
      <c r="M303" s="262"/>
      <c r="N303" s="341"/>
      <c r="O303" s="341"/>
    </row>
    <row r="304" spans="1:15" ht="12.75">
      <c r="A304" s="284" t="s">
        <v>101</v>
      </c>
      <c r="B304" s="449"/>
      <c r="C304" s="264">
        <v>67.87899743</v>
      </c>
      <c r="D304" s="265">
        <v>4.626</v>
      </c>
      <c r="E304" s="265">
        <v>63.14680236</v>
      </c>
      <c r="F304" s="265">
        <v>0</v>
      </c>
      <c r="G304" s="265">
        <v>0</v>
      </c>
      <c r="H304" s="265">
        <v>1.1468023599999997</v>
      </c>
      <c r="J304" s="266">
        <v>-14.815058260030002</v>
      </c>
      <c r="L304" s="266">
        <v>10.884090149999565</v>
      </c>
      <c r="M304" s="262"/>
      <c r="N304" s="341"/>
      <c r="O304" s="341"/>
    </row>
    <row r="305" spans="1:15" ht="12.75">
      <c r="A305" s="284" t="s">
        <v>100</v>
      </c>
      <c r="B305" s="449"/>
      <c r="C305" s="264">
        <v>598.0384002119742</v>
      </c>
      <c r="D305" s="265">
        <v>220.449</v>
      </c>
      <c r="E305" s="265">
        <v>353.7813241919742</v>
      </c>
      <c r="F305" s="265">
        <v>0</v>
      </c>
      <c r="G305" s="265">
        <v>0</v>
      </c>
      <c r="H305" s="265">
        <v>68.28401664</v>
      </c>
      <c r="J305" s="266">
        <v>36.63379674237414</v>
      </c>
      <c r="L305" s="266">
        <v>82.5750962300001</v>
      </c>
      <c r="M305" s="262"/>
      <c r="N305" s="341"/>
      <c r="O305" s="341"/>
    </row>
    <row r="306" spans="1:15" ht="12.75">
      <c r="A306" s="284" t="s">
        <v>99</v>
      </c>
      <c r="B306" s="449"/>
      <c r="C306" s="264">
        <v>1010.69052974</v>
      </c>
      <c r="D306" s="265">
        <v>951.203</v>
      </c>
      <c r="E306" s="265">
        <v>22.2529032</v>
      </c>
      <c r="F306" s="265">
        <v>0</v>
      </c>
      <c r="G306" s="265">
        <v>0</v>
      </c>
      <c r="H306" s="265">
        <v>22.2529032</v>
      </c>
      <c r="J306" s="266">
        <v>-7.669441109880058</v>
      </c>
      <c r="L306" s="266">
        <v>-92.23799778000006</v>
      </c>
      <c r="M306" s="262"/>
      <c r="N306" s="341"/>
      <c r="O306" s="341"/>
    </row>
    <row r="307" spans="1:15" ht="12.75">
      <c r="A307" s="284" t="s">
        <v>98</v>
      </c>
      <c r="B307" s="449"/>
      <c r="C307" s="264">
        <v>13.971535720000002</v>
      </c>
      <c r="D307" s="265">
        <v>0</v>
      </c>
      <c r="E307" s="265">
        <v>11.884826050000003</v>
      </c>
      <c r="F307" s="265">
        <v>0</v>
      </c>
      <c r="G307" s="265">
        <v>0</v>
      </c>
      <c r="H307" s="265">
        <v>11.884826050000003</v>
      </c>
      <c r="J307" s="266">
        <v>2.56091691764</v>
      </c>
      <c r="L307" s="266">
        <v>0</v>
      </c>
      <c r="M307" s="262"/>
      <c r="N307" s="341"/>
      <c r="O307" s="341"/>
    </row>
    <row r="308" spans="1:15" ht="13.5" thickBot="1">
      <c r="A308" s="286"/>
      <c r="B308" s="452"/>
      <c r="C308" s="274">
        <f aca="true" t="shared" si="37" ref="C308:H308">SUM(C301:C307)</f>
        <v>14008.619556520001</v>
      </c>
      <c r="D308" s="274">
        <f t="shared" si="37"/>
        <v>2467.603</v>
      </c>
      <c r="E308" s="274">
        <f t="shared" si="37"/>
        <v>11470.08653617</v>
      </c>
      <c r="F308" s="274">
        <f t="shared" si="37"/>
        <v>0</v>
      </c>
      <c r="G308" s="274">
        <f t="shared" si="37"/>
        <v>0</v>
      </c>
      <c r="H308" s="275">
        <f t="shared" si="37"/>
        <v>589.0865361699999</v>
      </c>
      <c r="J308" s="276">
        <f>SUM(J301:J307)</f>
        <v>-328.15363354082996</v>
      </c>
      <c r="L308" s="276">
        <f>SUM(L301:L307)</f>
        <v>52.345354329999225</v>
      </c>
      <c r="M308" s="262"/>
      <c r="N308" s="341"/>
      <c r="O308" s="341"/>
    </row>
    <row r="309" spans="5:15" ht="13.5" thickBot="1">
      <c r="E309" s="242"/>
      <c r="M309" s="262"/>
      <c r="N309" s="341"/>
      <c r="O309" s="341"/>
    </row>
    <row r="310" spans="1:15" s="281" customFormat="1" ht="12.75" customHeight="1" thickBot="1">
      <c r="A310" s="278"/>
      <c r="B310" s="279" t="s">
        <v>149</v>
      </c>
      <c r="C310" s="279">
        <f aca="true" t="shared" si="38" ref="C310:L310">C308+C300+C292+C284+C276+C268+C260+C251</f>
        <v>139148.42023664172</v>
      </c>
      <c r="D310" s="279">
        <f t="shared" si="38"/>
        <v>2945.601</v>
      </c>
      <c r="E310" s="279">
        <f>E308+E300+E292+E284+E276+E268+E260+E251</f>
        <v>67400.40178706145</v>
      </c>
      <c r="F310" s="279">
        <f t="shared" si="38"/>
        <v>25724.228250520136</v>
      </c>
      <c r="G310" s="279">
        <f t="shared" si="38"/>
        <v>0</v>
      </c>
      <c r="H310" s="280">
        <f t="shared" si="38"/>
        <v>32657.639573243283</v>
      </c>
      <c r="J310" s="282">
        <f>J308+J300+J292+J284+J276+J268+J260+J251</f>
        <v>-4367.618100179382</v>
      </c>
      <c r="L310" s="282">
        <f t="shared" si="38"/>
        <v>-429.53370678000624</v>
      </c>
      <c r="M310" s="262"/>
      <c r="N310" s="341"/>
      <c r="O310" s="341"/>
    </row>
    <row r="311" spans="13:15" ht="12.75">
      <c r="M311" s="262"/>
      <c r="N311" s="341"/>
      <c r="O311" s="341"/>
    </row>
    <row r="312" spans="1:15" ht="12.75">
      <c r="A312" s="360" t="s">
        <v>97</v>
      </c>
      <c r="B312" s="360"/>
      <c r="C312" s="360"/>
      <c r="D312" s="360"/>
      <c r="E312" s="360"/>
      <c r="F312" s="360"/>
      <c r="G312" s="360"/>
      <c r="H312" s="360"/>
      <c r="I312" s="360"/>
      <c r="J312" s="360"/>
      <c r="K312" s="360"/>
      <c r="L312" s="360"/>
      <c r="M312" s="262"/>
      <c r="N312" s="341"/>
      <c r="O312" s="341"/>
    </row>
    <row r="313" spans="1:12" ht="28.5" customHeight="1">
      <c r="A313" s="361" t="s">
        <v>286</v>
      </c>
      <c r="B313" s="361"/>
      <c r="C313" s="361"/>
      <c r="D313" s="361"/>
      <c r="E313" s="361"/>
      <c r="F313" s="361"/>
      <c r="G313" s="361"/>
      <c r="H313" s="361"/>
      <c r="I313" s="361"/>
      <c r="J313" s="361"/>
      <c r="K313" s="361"/>
      <c r="L313" s="361"/>
    </row>
    <row r="314" spans="1:12" ht="27" customHeight="1">
      <c r="A314" s="361" t="s">
        <v>287</v>
      </c>
      <c r="B314" s="361"/>
      <c r="C314" s="361"/>
      <c r="D314" s="361"/>
      <c r="E314" s="361"/>
      <c r="F314" s="361"/>
      <c r="G314" s="361"/>
      <c r="H314" s="361"/>
      <c r="I314" s="361"/>
      <c r="J314" s="361"/>
      <c r="K314" s="361"/>
      <c r="L314" s="361"/>
    </row>
    <row r="315" spans="1:12" ht="31.5" customHeight="1">
      <c r="A315" s="458" t="s">
        <v>288</v>
      </c>
      <c r="B315" s="458"/>
      <c r="C315" s="458"/>
      <c r="D315" s="458"/>
      <c r="E315" s="458"/>
      <c r="F315" s="458"/>
      <c r="G315" s="458"/>
      <c r="H315" s="458"/>
      <c r="I315" s="458"/>
      <c r="J315" s="458"/>
      <c r="K315" s="458"/>
      <c r="L315" s="458"/>
    </row>
  </sheetData>
  <sheetProtection password="A0C4" sheet="1"/>
  <mergeCells count="45">
    <mergeCell ref="A315:L315"/>
    <mergeCell ref="B26:B33"/>
    <mergeCell ref="E8:H8"/>
    <mergeCell ref="B8:B9"/>
    <mergeCell ref="B10:B17"/>
    <mergeCell ref="B18:B25"/>
    <mergeCell ref="B34:B41"/>
    <mergeCell ref="C8:D8"/>
    <mergeCell ref="B90:B97"/>
    <mergeCell ref="B82:B89"/>
    <mergeCell ref="B242:B249"/>
    <mergeCell ref="B170:B177"/>
    <mergeCell ref="B130:B137"/>
    <mergeCell ref="B138:B145"/>
    <mergeCell ref="B162:B169"/>
    <mergeCell ref="B154:B161"/>
    <mergeCell ref="A8:A9"/>
    <mergeCell ref="B210:B217"/>
    <mergeCell ref="B218:B225"/>
    <mergeCell ref="B226:B233"/>
    <mergeCell ref="B234:B241"/>
    <mergeCell ref="B194:B201"/>
    <mergeCell ref="B202:B209"/>
    <mergeCell ref="B178:B185"/>
    <mergeCell ref="B186:B193"/>
    <mergeCell ref="B98:B105"/>
    <mergeCell ref="B42:B49"/>
    <mergeCell ref="B50:B57"/>
    <mergeCell ref="B58:B65"/>
    <mergeCell ref="B66:B73"/>
    <mergeCell ref="B74:B81"/>
    <mergeCell ref="B146:B153"/>
    <mergeCell ref="B106:B113"/>
    <mergeCell ref="B122:B129"/>
    <mergeCell ref="B114:B121"/>
    <mergeCell ref="A313:L313"/>
    <mergeCell ref="A314:L314"/>
    <mergeCell ref="B253:B260"/>
    <mergeCell ref="B261:B268"/>
    <mergeCell ref="B269:B276"/>
    <mergeCell ref="B277:B284"/>
    <mergeCell ref="B285:B292"/>
    <mergeCell ref="B293:B300"/>
    <mergeCell ref="B301:B308"/>
    <mergeCell ref="A312:L312"/>
  </mergeCells>
  <printOptions/>
  <pageMargins left="0.7086614173228347" right="0.7086614173228347" top="0.7480314960629921" bottom="0.7480314960629921" header="0.31496062992125984" footer="0.31496062992125984"/>
  <pageSetup fitToHeight="5" fitToWidth="1" horizontalDpi="600" verticalDpi="600" orientation="landscape" paperSize="9" scale="51" r:id="rId1"/>
  <rowBreaks count="1" manualBreakCount="1">
    <brk id="20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Affairs2, Corporate : Corp Affairs</dc:creator>
  <cp:keywords/>
  <dc:description/>
  <cp:lastModifiedBy>Affairs2, Corporate : Corp Affairs</cp:lastModifiedBy>
  <cp:lastPrinted>2011-07-09T11:50:04Z</cp:lastPrinted>
  <dcterms:created xsi:type="dcterms:W3CDTF">2011-07-05T07:42:41Z</dcterms:created>
  <dcterms:modified xsi:type="dcterms:W3CDTF">2014-02-24T16:42:46Z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121129499</vt:i4>
  </property>
  <property fmtid="{D5CDD505-2E9C-101B-9397-08002B2CF9AE}" pid="3" name="_NewReviewCycle">
    <vt:lpwstr/>
  </property>
  <property fmtid="{D5CDD505-2E9C-101B-9397-08002B2CF9AE}" pid="4" name="_EmailSubject">
    <vt:lpwstr/>
  </property>
  <property fmtid="{D5CDD505-2E9C-101B-9397-08002B2CF9AE}" pid="5" name="_AuthorEmail">
    <vt:lpwstr>richard.caven@barclayscorp.com</vt:lpwstr>
  </property>
  <property fmtid="{D5CDD505-2E9C-101B-9397-08002B2CF9AE}" pid="6" name="_AuthorEmailDisplayName">
    <vt:lpwstr>Caven, Richard : Investor Relations</vt:lpwstr>
  </property>
  <property fmtid="{D5CDD505-2E9C-101B-9397-08002B2CF9AE}" pid="7" name="_ReviewingToolsShownOnce">
    <vt:lpwstr/>
  </property>
</Properties>
</file>